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кв.'!$A$1:$E$65</definedName>
    <definedName name="_xlnm.Print_Area" localSheetId="2">'3 кв.'!$A$1:$E$66</definedName>
    <definedName name="_xlnm.Print_Area" localSheetId="3">'4 кв'!$A$1:$E$61</definedName>
    <definedName name="_xlnm.Print_Area" localSheetId="4">отчет!$A$1:$C$39</definedName>
  </definedNames>
  <calcPr calcId="145621"/>
</workbook>
</file>

<file path=xl/calcChain.xml><?xml version="1.0" encoding="utf-8"?>
<calcChain xmlns="http://schemas.openxmlformats.org/spreadsheetml/2006/main">
  <c r="E38" i="3" l="1"/>
  <c r="E44" i="3"/>
  <c r="C12" i="5"/>
  <c r="E39" i="4"/>
  <c r="E43" i="2"/>
  <c r="E41" i="1"/>
  <c r="E28" i="2"/>
  <c r="E33" i="2"/>
  <c r="C20" i="5"/>
  <c r="C13" i="5"/>
  <c r="E40" i="3"/>
  <c r="E39" i="3"/>
  <c r="C9" i="5"/>
  <c r="E28" i="5"/>
  <c r="E26" i="5"/>
  <c r="C8" i="5"/>
  <c r="C10" i="5" s="1"/>
  <c r="C7" i="5"/>
  <c r="C6" i="5"/>
  <c r="E32" i="4"/>
  <c r="C18" i="5" s="1"/>
  <c r="E28" i="4"/>
  <c r="F26" i="4"/>
  <c r="E36" i="4" s="1"/>
  <c r="C22" i="5" s="1"/>
  <c r="C23" i="5" l="1"/>
  <c r="E30" i="4"/>
  <c r="C16" i="5" s="1"/>
  <c r="E35" i="4"/>
  <c r="C21" i="5" s="1"/>
  <c r="C14" i="5"/>
  <c r="E29" i="4"/>
  <c r="C15" i="5" s="1"/>
  <c r="E31" i="4"/>
  <c r="C17" i="5" s="1"/>
  <c r="E33" i="4"/>
  <c r="C19" i="5" s="1"/>
  <c r="E33" i="3"/>
  <c r="E42" i="3"/>
  <c r="E41" i="3"/>
  <c r="C24" i="5" l="1"/>
  <c r="B61" i="4"/>
  <c r="B66" i="3"/>
  <c r="E23" i="5"/>
  <c r="F26" i="3"/>
  <c r="E36" i="3" s="1"/>
  <c r="J39" i="4" l="1"/>
  <c r="E29" i="3"/>
  <c r="E30" i="3"/>
  <c r="E32" i="3"/>
  <c r="E35" i="3"/>
  <c r="E28" i="3"/>
  <c r="J44" i="3" s="1"/>
  <c r="E31" i="3"/>
  <c r="F29" i="2"/>
  <c r="F30" i="2"/>
  <c r="F31" i="2"/>
  <c r="F32" i="2"/>
  <c r="F33" i="2"/>
  <c r="F35" i="2"/>
  <c r="F36" i="2"/>
  <c r="F28" i="2"/>
  <c r="H28" i="2" s="1"/>
  <c r="G28" i="2"/>
  <c r="J34" i="2"/>
  <c r="B63" i="2"/>
  <c r="G36" i="2" l="1"/>
  <c r="G35" i="2"/>
  <c r="G33" i="2"/>
  <c r="G32" i="2"/>
  <c r="G31" i="2"/>
  <c r="G30" i="2"/>
  <c r="E29" i="2"/>
  <c r="G29" i="2"/>
  <c r="F26" i="2" l="1"/>
  <c r="H29" i="2"/>
  <c r="H30" i="2"/>
  <c r="E30" i="2" s="1"/>
  <c r="H31" i="2"/>
  <c r="E31" i="2" s="1"/>
  <c r="H32" i="2"/>
  <c r="E32" i="2" s="1"/>
  <c r="H33" i="2"/>
  <c r="H35" i="2"/>
  <c r="E35" i="2" s="1"/>
  <c r="H36" i="2"/>
  <c r="E36" i="2" s="1"/>
  <c r="E41" i="2" l="1"/>
  <c r="E39" i="2"/>
  <c r="E40" i="2"/>
  <c r="E38" i="2"/>
  <c r="E39" i="1" l="1"/>
  <c r="E38" i="1" l="1"/>
  <c r="E31" i="1" l="1"/>
  <c r="J31" i="2" s="1"/>
  <c r="E36" i="1" l="1"/>
  <c r="J36" i="2" s="1"/>
  <c r="E35" i="1"/>
  <c r="J35" i="2" s="1"/>
  <c r="E32" i="1"/>
  <c r="J32" i="2" s="1"/>
  <c r="E30" i="1" l="1"/>
  <c r="J30" i="2" s="1"/>
  <c r="E29" i="1"/>
  <c r="J29" i="2" s="1"/>
  <c r="E33" i="1" l="1"/>
  <c r="J33" i="2" s="1"/>
  <c r="E28" i="1"/>
  <c r="J28" i="2" s="1"/>
  <c r="J43" i="2" l="1"/>
  <c r="B64" i="2"/>
</calcChain>
</file>

<file path=xl/sharedStrings.xml><?xml version="1.0" encoding="utf-8"?>
<sst xmlns="http://schemas.openxmlformats.org/spreadsheetml/2006/main" count="363" uniqueCount="105">
  <si>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</si>
  <si>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</si>
  <si>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</si>
  <si>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</si>
  <si>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</si>
  <si>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</si>
  <si>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</si>
  <si>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</si>
  <si>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</si>
  <si>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</si>
  <si>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</si>
  <si>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</si>
  <si>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</si>
  <si>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</si>
  <si>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</si>
  <si>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</si>
  <si>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</si>
  <si>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</si>
  <si>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</si>
  <si>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</si>
  <si>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</si>
  <si>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</si>
  <si>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</si>
  <si>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</si>
  <si>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</si>
  <si>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</si>
  <si>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</si>
  <si>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</si>
  <si>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</si>
  <si>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</si>
  <si>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</si>
  <si>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</si>
  <si>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</si>
  <si>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</si>
  <si>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</si>
  <si>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</si>
  <si>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</si>
  <si>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</si>
  <si>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9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</si>
  <si>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Курляндской Зои Митрофановны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</si>
  <si>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№3,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№31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</si>
  <si>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</si>
  <si>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</si>
  <si>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 xml:space="preserve">Сбивание сосулек с крыши </t>
  </si>
  <si>
    <t>Стоимость материалов</t>
  </si>
  <si>
    <t>1 квартал</t>
  </si>
  <si>
    <t>руб.</t>
  </si>
  <si>
    <t>январь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</si>
  <si>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</si>
  <si>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</si>
  <si>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</si>
  <si>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</si>
  <si>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Собствегнники МКД, в лице председателя совета МКД Курляндской З.М.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</si>
  <si>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семьсот девяносто семь (прописью) рублей 08 копеек.</t>
    </r>
  </si>
  <si>
    <t>Осмотр, ремонт дверей (кв.3)</t>
  </si>
  <si>
    <t>февраль</t>
  </si>
  <si>
    <t>определена приложением № 4 к договору №31 от 01.06.2013 г.</t>
  </si>
  <si>
    <t>"30" 06  2016 г.</t>
  </si>
  <si>
    <t>Ремонт кровли (кв.6)</t>
  </si>
  <si>
    <t>Остекление слуховых окон (кв.3)</t>
  </si>
  <si>
    <t>Обследование вент каналов (кв.5)</t>
  </si>
  <si>
    <t>Подготовка, штукатурка, побелка цоколя (кв.3)</t>
  </si>
  <si>
    <t>май</t>
  </si>
  <si>
    <t>июнь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</si>
  <si>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</si>
  <si>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</si>
  <si>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</si>
  <si>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</si>
  <si>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</si>
  <si>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</si>
  <si>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три тысячи триста шестьдесят пять (прописью) рублей 42 копейки.</t>
    </r>
  </si>
  <si>
    <t>"30" 09  2016 г.</t>
  </si>
  <si>
    <t>3 квартал</t>
  </si>
  <si>
    <t xml:space="preserve">Изготовление и установка мет.дверей 1 под. </t>
  </si>
  <si>
    <t>Штукатурка дверных откосов 1 под. (кв.3)</t>
  </si>
  <si>
    <t>сентябрь</t>
  </si>
  <si>
    <t>не жилые помещения</t>
  </si>
  <si>
    <t>"31" 12   2016 г.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</si>
  <si>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</si>
  <si>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</si>
  <si>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</si>
  <si>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</si>
  <si>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</si>
  <si>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</si>
  <si>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</si>
  <si>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 дома</t>
  </si>
  <si>
    <t>Санитарное содержание мест общего пользования дома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</si>
  <si>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</si>
  <si>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</si>
  <si>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</si>
  <si>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</si>
  <si>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</si>
  <si>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</si>
  <si>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</si>
  <si>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июль</t>
  </si>
  <si>
    <t>Составил: инженер ПТО ____________________ Филиппенко Ю.А.</t>
  </si>
  <si>
    <t>по ж.д. ул.  Свердлова , 9</t>
  </si>
  <si>
    <t xml:space="preserve">Распиловка и уборка веток </t>
  </si>
  <si>
    <t>Покраска, Установка грибка на песочницу (кв.3)</t>
  </si>
  <si>
    <t>Установка почтовых ящиков (кв.3)</t>
  </si>
  <si>
    <t>Не жилые помещения</t>
  </si>
  <si>
    <t xml:space="preserve">4 квартал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</si>
  <si>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семь тысяч триста двадцать семь рублей  52  копейки</t>
    </r>
  </si>
  <si>
    <t xml:space="preserve">                                                                                  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</si>
  <si>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восемьсот шестьдесят четыре рубля 08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</si>
</sst>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2" fillId="0" borderId="9" xfId="0" applyFont="1" applyFill="1" applyBorder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2" zoomScaleNormal="100" zoomScaleSheetLayoutView="100" workbookViewId="0">
      <selection activeCell="E31" sqref="E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2.2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0" t="s">
        <v>15</v>
      </c>
      <c r="E4" s="7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ht="7.5" customHeight="1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22.5" customHeight="1" x14ac:dyDescent="0.25">
      <c r="A11" s="71" t="s">
        <v>16</v>
      </c>
      <c r="B11" s="72"/>
      <c r="C11" s="72"/>
      <c r="D11" s="72"/>
      <c r="E11" s="72"/>
    </row>
    <row r="12" spans="1:5" ht="9" customHeight="1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32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4" t="s">
        <v>33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41</v>
      </c>
      <c r="B24" s="64"/>
      <c r="C24" s="64"/>
      <c r="D24" s="64"/>
      <c r="E24" s="64"/>
    </row>
    <row r="25" spans="1:7" ht="33.75" customHeight="1" x14ac:dyDescent="0.25">
      <c r="A25" s="73" t="s">
        <v>42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636.6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3">
        <v>1.94</v>
      </c>
      <c r="E28" s="10">
        <f>D28*F26*G26</f>
        <v>3705.0119999999997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4297.05</v>
      </c>
    </row>
    <row r="30" spans="1:7" ht="51" x14ac:dyDescent="0.25">
      <c r="A30" s="9" t="s">
        <v>30</v>
      </c>
      <c r="B30" s="11" t="s">
        <v>56</v>
      </c>
      <c r="C30" s="3" t="s">
        <v>5</v>
      </c>
      <c r="D30" s="3">
        <v>2.0099999999999998</v>
      </c>
      <c r="E30" s="10">
        <f>D30*F26*G26</f>
        <v>3838.6979999999994</v>
      </c>
    </row>
    <row r="31" spans="1:7" ht="51" x14ac:dyDescent="0.25">
      <c r="A31" s="9" t="s">
        <v>37</v>
      </c>
      <c r="B31" s="11" t="s">
        <v>56</v>
      </c>
      <c r="C31" s="3" t="s">
        <v>5</v>
      </c>
      <c r="D31" s="3">
        <v>1.5</v>
      </c>
      <c r="E31" s="10">
        <f>D31*F26*G26</f>
        <v>2864.7000000000003</v>
      </c>
    </row>
    <row r="32" spans="1:7" ht="60" x14ac:dyDescent="0.25">
      <c r="A32" s="9" t="s">
        <v>28</v>
      </c>
      <c r="B32" s="11" t="s">
        <v>56</v>
      </c>
      <c r="C32" s="3" t="s">
        <v>5</v>
      </c>
      <c r="D32" s="3">
        <v>0.57999999999999996</v>
      </c>
      <c r="E32" s="10">
        <f>D32*F26*G26</f>
        <v>1107.684</v>
      </c>
    </row>
    <row r="33" spans="1:5" ht="51" x14ac:dyDescent="0.25">
      <c r="A33" s="9" t="s">
        <v>27</v>
      </c>
      <c r="B33" s="11" t="s">
        <v>56</v>
      </c>
      <c r="C33" s="3" t="s">
        <v>5</v>
      </c>
      <c r="D33" s="3">
        <v>0.14000000000000001</v>
      </c>
      <c r="E33" s="10">
        <f>D33*F26*G26</f>
        <v>267.37200000000001</v>
      </c>
    </row>
    <row r="34" spans="1:5" ht="60" x14ac:dyDescent="0.25">
      <c r="A34" s="9" t="s">
        <v>35</v>
      </c>
      <c r="B34" s="11" t="s">
        <v>31</v>
      </c>
      <c r="C34" s="3" t="s">
        <v>5</v>
      </c>
      <c r="D34" s="3">
        <v>1.26</v>
      </c>
      <c r="E34" s="10">
        <v>0</v>
      </c>
    </row>
    <row r="35" spans="1:5" x14ac:dyDescent="0.25">
      <c r="A35" s="9" t="s">
        <v>29</v>
      </c>
      <c r="B35" s="11" t="s">
        <v>34</v>
      </c>
      <c r="C35" s="3" t="s">
        <v>5</v>
      </c>
      <c r="D35" s="3">
        <v>1.23</v>
      </c>
      <c r="E35" s="10">
        <f>D35*F26*G26</f>
        <v>2349.0540000000001</v>
      </c>
    </row>
    <row r="36" spans="1:5" ht="16.5" thickBot="1" x14ac:dyDescent="0.3">
      <c r="A36" s="29" t="s">
        <v>50</v>
      </c>
      <c r="B36" s="18" t="s">
        <v>34</v>
      </c>
      <c r="C36" s="19" t="s">
        <v>5</v>
      </c>
      <c r="D36" s="19">
        <v>2.7</v>
      </c>
      <c r="E36" s="20">
        <f>D36*F26*G26</f>
        <v>5156.4600000000009</v>
      </c>
    </row>
    <row r="37" spans="1:5" ht="15.75" thickBot="1" x14ac:dyDescent="0.3">
      <c r="A37" s="25" t="s">
        <v>44</v>
      </c>
      <c r="B37" s="26" t="s">
        <v>45</v>
      </c>
      <c r="C37" s="27" t="s">
        <v>46</v>
      </c>
      <c r="D37" s="27"/>
      <c r="E37" s="28">
        <v>0</v>
      </c>
    </row>
    <row r="38" spans="1:5" x14ac:dyDescent="0.25">
      <c r="A38" s="21" t="s">
        <v>43</v>
      </c>
      <c r="B38" s="22" t="s">
        <v>47</v>
      </c>
      <c r="C38" s="23" t="s">
        <v>48</v>
      </c>
      <c r="D38" s="23">
        <v>1</v>
      </c>
      <c r="E38" s="24">
        <f>D38*118.42</f>
        <v>118.42</v>
      </c>
    </row>
    <row r="39" spans="1:5" x14ac:dyDescent="0.25">
      <c r="A39" s="30" t="s">
        <v>54</v>
      </c>
      <c r="B39" s="22" t="s">
        <v>55</v>
      </c>
      <c r="C39" s="23" t="s">
        <v>48</v>
      </c>
      <c r="D39" s="3">
        <v>0.8</v>
      </c>
      <c r="E39" s="10">
        <f>D39*118.42</f>
        <v>94.736000000000004</v>
      </c>
    </row>
    <row r="40" spans="1:5" x14ac:dyDescent="0.25">
      <c r="A40" s="9"/>
      <c r="B40" s="11"/>
      <c r="C40" s="3"/>
      <c r="D40" s="3"/>
      <c r="E40" s="10"/>
    </row>
    <row r="41" spans="1:5" s="17" customFormat="1" ht="14.25" x14ac:dyDescent="0.2">
      <c r="A41" s="13" t="s">
        <v>36</v>
      </c>
      <c r="B41" s="14"/>
      <c r="C41" s="15"/>
      <c r="D41" s="15"/>
      <c r="E41" s="16">
        <f>SUM(E28:E40)</f>
        <v>23799.185999999998</v>
      </c>
    </row>
    <row r="43" spans="1:5" ht="42.75" customHeight="1" x14ac:dyDescent="0.25">
      <c r="A43" s="64" t="s">
        <v>53</v>
      </c>
      <c r="B43" s="64"/>
      <c r="C43" s="64"/>
      <c r="D43" s="64"/>
      <c r="E43" s="64"/>
    </row>
    <row r="44" spans="1:5" ht="30" customHeight="1" x14ac:dyDescent="0.25">
      <c r="A44" s="64" t="s">
        <v>23</v>
      </c>
      <c r="B44" s="64"/>
      <c r="C44" s="64"/>
      <c r="D44" s="64"/>
      <c r="E44" s="64"/>
    </row>
    <row r="45" spans="1:5" x14ac:dyDescent="0.25">
      <c r="A45" s="64" t="s">
        <v>22</v>
      </c>
      <c r="B45" s="64"/>
      <c r="C45" s="64"/>
      <c r="D45" s="64"/>
      <c r="E45" s="64"/>
    </row>
    <row r="46" spans="1:5" ht="31.5" customHeight="1" x14ac:dyDescent="0.25">
      <c r="A46" s="64" t="s">
        <v>49</v>
      </c>
      <c r="B46" s="64"/>
      <c r="C46" s="64"/>
      <c r="D46" s="64"/>
      <c r="E46" s="64"/>
    </row>
    <row r="47" spans="1:5" x14ac:dyDescent="0.25">
      <c r="A47" s="64" t="s">
        <v>20</v>
      </c>
      <c r="B47" s="64"/>
      <c r="C47" s="64"/>
      <c r="D47" s="64"/>
      <c r="E47" s="64"/>
    </row>
    <row r="48" spans="1:5" x14ac:dyDescent="0.25">
      <c r="A48" s="75" t="s">
        <v>6</v>
      </c>
      <c r="B48" s="75"/>
      <c r="C48" s="75"/>
      <c r="D48" s="75"/>
      <c r="E48" s="75"/>
    </row>
    <row r="49" spans="1:5" x14ac:dyDescent="0.25">
      <c r="A49" s="64" t="s">
        <v>20</v>
      </c>
      <c r="B49" s="64"/>
      <c r="C49" s="64"/>
      <c r="D49" s="64"/>
      <c r="E49" s="64"/>
    </row>
    <row r="50" spans="1:5" x14ac:dyDescent="0.25">
      <c r="A50" s="76" t="s">
        <v>51</v>
      </c>
      <c r="B50" s="76"/>
      <c r="C50" s="76"/>
      <c r="D50" s="76"/>
      <c r="E50" s="76"/>
    </row>
    <row r="51" spans="1:5" ht="11.25" customHeight="1" x14ac:dyDescent="0.25">
      <c r="B51" s="74" t="s">
        <v>21</v>
      </c>
      <c r="C51" s="74"/>
      <c r="D51" s="74"/>
      <c r="E51" s="8" t="s">
        <v>7</v>
      </c>
    </row>
    <row r="52" spans="1:5" x14ac:dyDescent="0.25">
      <c r="A52" s="6"/>
      <c r="B52" s="6"/>
      <c r="C52" s="6"/>
      <c r="D52" s="6"/>
      <c r="E52" s="6"/>
    </row>
    <row r="53" spans="1:5" x14ac:dyDescent="0.25">
      <c r="A53" s="76" t="s">
        <v>52</v>
      </c>
      <c r="B53" s="76"/>
      <c r="C53" s="76"/>
      <c r="D53" s="76"/>
      <c r="E53" s="76"/>
    </row>
    <row r="54" spans="1:5" ht="11.25" customHeight="1" x14ac:dyDescent="0.25">
      <c r="B54" s="74" t="s">
        <v>21</v>
      </c>
      <c r="C54" s="74"/>
      <c r="D54" s="74"/>
      <c r="E54" s="8" t="s">
        <v>7</v>
      </c>
    </row>
  </sheetData>
  <mergeCells count="34">
    <mergeCell ref="B51:D51"/>
    <mergeCell ref="B54:D54"/>
    <mergeCell ref="A45:E45"/>
    <mergeCell ref="A46:E46"/>
    <mergeCell ref="A47:E47"/>
    <mergeCell ref="A48:E48"/>
    <mergeCell ref="A49:E49"/>
    <mergeCell ref="A50:E50"/>
    <mergeCell ref="A53:E53"/>
    <mergeCell ref="A24:E24"/>
    <mergeCell ref="A25:E25"/>
    <mergeCell ref="A26:E26"/>
    <mergeCell ref="A43:E43"/>
    <mergeCell ref="A44:E4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topLeftCell="A32" zoomScaleNormal="100" zoomScaleSheetLayoutView="100" workbookViewId="0">
      <selection activeCell="E37" sqref="E3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3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0" t="s">
        <v>57</v>
      </c>
      <c r="E4" s="70"/>
    </row>
    <row r="5" spans="1:5" x14ac:dyDescent="0.25">
      <c r="A5" s="31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24.7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32</v>
      </c>
      <c r="B16" s="64"/>
      <c r="C16" s="64"/>
      <c r="D16" s="64"/>
      <c r="E16" s="64"/>
    </row>
    <row r="17" spans="1:10" ht="11.25" customHeight="1" x14ac:dyDescent="0.25">
      <c r="A17" s="69" t="s">
        <v>2</v>
      </c>
      <c r="B17" s="63"/>
      <c r="C17" s="63"/>
      <c r="D17" s="63"/>
      <c r="E17" s="63"/>
    </row>
    <row r="18" spans="1:10" ht="11.25" customHeight="1" x14ac:dyDescent="0.25">
      <c r="A18" s="32"/>
      <c r="B18" s="31"/>
      <c r="C18" s="31"/>
      <c r="D18" s="31"/>
      <c r="E18" s="31"/>
    </row>
    <row r="19" spans="1:10" x14ac:dyDescent="0.25">
      <c r="A19" s="64" t="s">
        <v>33</v>
      </c>
      <c r="B19" s="64"/>
      <c r="C19" s="64"/>
      <c r="D19" s="64"/>
      <c r="E19" s="64"/>
    </row>
    <row r="20" spans="1:10" ht="10.5" customHeight="1" x14ac:dyDescent="0.25">
      <c r="A20" s="69" t="s">
        <v>18</v>
      </c>
      <c r="B20" s="63"/>
      <c r="C20" s="63"/>
      <c r="D20" s="63"/>
      <c r="E20" s="63"/>
    </row>
    <row r="21" spans="1:10" x14ac:dyDescent="0.25">
      <c r="A21" s="63"/>
      <c r="B21" s="63"/>
      <c r="C21" s="63"/>
      <c r="D21" s="63"/>
      <c r="E21" s="63"/>
    </row>
    <row r="22" spans="1:10" ht="30.75" customHeight="1" x14ac:dyDescent="0.25">
      <c r="A22" s="64" t="s">
        <v>19</v>
      </c>
      <c r="B22" s="64"/>
      <c r="C22" s="64"/>
      <c r="D22" s="64"/>
      <c r="E22" s="64"/>
    </row>
    <row r="23" spans="1:10" x14ac:dyDescent="0.25">
      <c r="A23" s="63"/>
      <c r="B23" s="63"/>
      <c r="C23" s="63"/>
      <c r="D23" s="63"/>
      <c r="E23" s="63"/>
    </row>
    <row r="24" spans="1:10" ht="63.75" customHeight="1" x14ac:dyDescent="0.25">
      <c r="A24" s="64" t="s">
        <v>41</v>
      </c>
      <c r="B24" s="64"/>
      <c r="C24" s="64"/>
      <c r="D24" s="64"/>
      <c r="E24" s="64"/>
    </row>
    <row r="25" spans="1:10" ht="33.75" customHeight="1" x14ac:dyDescent="0.25">
      <c r="A25" s="73" t="s">
        <v>42</v>
      </c>
      <c r="B25" s="73"/>
      <c r="C25" s="73"/>
      <c r="D25" s="73"/>
      <c r="E25" s="73"/>
    </row>
    <row r="26" spans="1:10" x14ac:dyDescent="0.25">
      <c r="A26" s="73"/>
      <c r="B26" s="73"/>
      <c r="C26" s="73"/>
      <c r="D26" s="73"/>
      <c r="E26" s="73"/>
      <c r="F26" s="2">
        <f>40.4+596.2</f>
        <v>636.6</v>
      </c>
      <c r="G26" s="2">
        <v>3</v>
      </c>
    </row>
    <row r="27" spans="1:10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8.25" x14ac:dyDescent="0.25">
      <c r="A28" s="9" t="s">
        <v>4</v>
      </c>
      <c r="B28" s="11" t="s">
        <v>24</v>
      </c>
      <c r="C28" s="3" t="s">
        <v>5</v>
      </c>
      <c r="D28" s="33">
        <v>1.54</v>
      </c>
      <c r="E28" s="10">
        <f>H28</f>
        <v>3195.732</v>
      </c>
      <c r="F28" s="38">
        <f>'1 кв.'!D28*636.6</f>
        <v>1235.0039999999999</v>
      </c>
      <c r="G28" s="38">
        <f>D28*636.6*2</f>
        <v>1960.7280000000001</v>
      </c>
      <c r="H28" s="38">
        <f>F28+G28</f>
        <v>3195.732</v>
      </c>
      <c r="J28" s="41">
        <f>E28+'1 кв.'!E28</f>
        <v>6900.7439999999997</v>
      </c>
    </row>
    <row r="29" spans="1:10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4297.05</v>
      </c>
      <c r="F29" s="38">
        <f>'1 кв.'!D29*636.6</f>
        <v>1432.3500000000001</v>
      </c>
      <c r="G29" s="38">
        <f t="shared" ref="G29:G33" si="0">D29*636.6*2</f>
        <v>2864.7000000000003</v>
      </c>
      <c r="H29" s="38">
        <f t="shared" ref="H29:H36" si="1">F29+G29</f>
        <v>4297.05</v>
      </c>
      <c r="J29" s="41">
        <f>E29+'1 кв.'!E29</f>
        <v>8594.1</v>
      </c>
    </row>
    <row r="30" spans="1:10" ht="51" x14ac:dyDescent="0.25">
      <c r="A30" s="9" t="s">
        <v>30</v>
      </c>
      <c r="B30" s="11" t="s">
        <v>56</v>
      </c>
      <c r="C30" s="3" t="s">
        <v>5</v>
      </c>
      <c r="D30" s="3">
        <v>2.0499999999999998</v>
      </c>
      <c r="E30" s="10">
        <f t="shared" ref="E30:E32" si="2">H30</f>
        <v>3889.6259999999997</v>
      </c>
      <c r="F30" s="38">
        <f>'1 кв.'!D30*636.6</f>
        <v>1279.5659999999998</v>
      </c>
      <c r="G30" s="38">
        <f t="shared" si="0"/>
        <v>2610.06</v>
      </c>
      <c r="H30" s="38">
        <f t="shared" si="1"/>
        <v>3889.6259999999997</v>
      </c>
      <c r="J30" s="41">
        <f>E30+'1 кв.'!E30</f>
        <v>7728.3239999999987</v>
      </c>
    </row>
    <row r="31" spans="1:10" ht="51" x14ac:dyDescent="0.25">
      <c r="A31" s="9" t="s">
        <v>37</v>
      </c>
      <c r="B31" s="11" t="s">
        <v>56</v>
      </c>
      <c r="C31" s="3" t="s">
        <v>5</v>
      </c>
      <c r="D31" s="3">
        <v>1.55</v>
      </c>
      <c r="E31" s="10">
        <f t="shared" si="2"/>
        <v>2928.36</v>
      </c>
      <c r="F31" s="38">
        <f>'1 кв.'!D31*636.6</f>
        <v>954.90000000000009</v>
      </c>
      <c r="G31" s="38">
        <f t="shared" si="0"/>
        <v>1973.46</v>
      </c>
      <c r="H31" s="38">
        <f t="shared" si="1"/>
        <v>2928.36</v>
      </c>
      <c r="J31" s="41">
        <f>E31+'1 кв.'!E31</f>
        <v>5793.06</v>
      </c>
    </row>
    <row r="32" spans="1:10" ht="60" x14ac:dyDescent="0.25">
      <c r="A32" s="9" t="s">
        <v>28</v>
      </c>
      <c r="B32" s="11" t="s">
        <v>56</v>
      </c>
      <c r="C32" s="3" t="s">
        <v>5</v>
      </c>
      <c r="D32" s="3">
        <v>0.62</v>
      </c>
      <c r="E32" s="10">
        <f t="shared" si="2"/>
        <v>1158.6120000000001</v>
      </c>
      <c r="F32" s="38">
        <f>'1 кв.'!D32*636.6</f>
        <v>369.22800000000001</v>
      </c>
      <c r="G32" s="38">
        <f t="shared" si="0"/>
        <v>789.38400000000001</v>
      </c>
      <c r="H32" s="38">
        <f t="shared" si="1"/>
        <v>1158.6120000000001</v>
      </c>
      <c r="J32" s="41">
        <f>E32+'1 кв.'!E32</f>
        <v>2266.2960000000003</v>
      </c>
    </row>
    <row r="33" spans="1:10" ht="51" x14ac:dyDescent="0.25">
      <c r="A33" s="9" t="s">
        <v>27</v>
      </c>
      <c r="B33" s="11" t="s">
        <v>56</v>
      </c>
      <c r="C33" s="3" t="s">
        <v>5</v>
      </c>
      <c r="D33" s="3">
        <v>0.14000000000000001</v>
      </c>
      <c r="E33" s="10">
        <f>H33</f>
        <v>267.37200000000001</v>
      </c>
      <c r="F33" s="38">
        <f>'1 кв.'!D33*636.6</f>
        <v>89.124000000000009</v>
      </c>
      <c r="G33" s="38">
        <f t="shared" si="0"/>
        <v>178.24800000000002</v>
      </c>
      <c r="H33" s="38">
        <f t="shared" si="1"/>
        <v>267.37200000000001</v>
      </c>
      <c r="J33" s="41">
        <f>E33+'1 кв.'!E33</f>
        <v>534.74400000000003</v>
      </c>
    </row>
    <row r="34" spans="1:10" ht="60" x14ac:dyDescent="0.25">
      <c r="A34" s="9" t="s">
        <v>35</v>
      </c>
      <c r="B34" s="11" t="s">
        <v>31</v>
      </c>
      <c r="C34" s="3" t="s">
        <v>5</v>
      </c>
      <c r="D34" s="3">
        <v>1.26</v>
      </c>
      <c r="E34" s="10">
        <v>0</v>
      </c>
      <c r="F34" s="38"/>
      <c r="G34" s="38"/>
      <c r="H34" s="38"/>
      <c r="J34" s="41">
        <f>E34+'1 кв.'!E34</f>
        <v>0</v>
      </c>
    </row>
    <row r="35" spans="1:10" x14ac:dyDescent="0.25">
      <c r="A35" s="9" t="s">
        <v>29</v>
      </c>
      <c r="B35" s="11" t="s">
        <v>34</v>
      </c>
      <c r="C35" s="3" t="s">
        <v>5</v>
      </c>
      <c r="D35" s="3">
        <v>2.76</v>
      </c>
      <c r="E35" s="10">
        <f>H35</f>
        <v>4297.0499999999993</v>
      </c>
      <c r="F35" s="38">
        <f>'1 кв.'!D35*636.6</f>
        <v>783.01800000000003</v>
      </c>
      <c r="G35" s="38">
        <f>D35*636.6*2</f>
        <v>3514.0319999999997</v>
      </c>
      <c r="H35" s="38">
        <f t="shared" si="1"/>
        <v>4297.0499999999993</v>
      </c>
      <c r="J35" s="41">
        <f>E35+'1 кв.'!E35</f>
        <v>6646.1039999999994</v>
      </c>
    </row>
    <row r="36" spans="1:10" ht="16.5" thickBot="1" x14ac:dyDescent="0.3">
      <c r="A36" s="29" t="s">
        <v>50</v>
      </c>
      <c r="B36" s="18" t="s">
        <v>34</v>
      </c>
      <c r="C36" s="19" t="s">
        <v>5</v>
      </c>
      <c r="D36" s="19">
        <v>2.7</v>
      </c>
      <c r="E36" s="20">
        <f>H36</f>
        <v>5156.4600000000009</v>
      </c>
      <c r="F36" s="38">
        <f>'1 кв.'!D36*636.6</f>
        <v>1718.8200000000002</v>
      </c>
      <c r="G36" s="38">
        <f>D36*636.6*2</f>
        <v>3437.6400000000003</v>
      </c>
      <c r="H36" s="38">
        <f t="shared" si="1"/>
        <v>5156.4600000000009</v>
      </c>
      <c r="J36" s="41">
        <f>E36+'1 кв.'!E36</f>
        <v>10312.920000000002</v>
      </c>
    </row>
    <row r="37" spans="1:10" ht="15.75" thickBot="1" x14ac:dyDescent="0.3">
      <c r="A37" s="25" t="s">
        <v>44</v>
      </c>
      <c r="B37" s="26" t="s">
        <v>69</v>
      </c>
      <c r="C37" s="27" t="s">
        <v>46</v>
      </c>
      <c r="D37" s="27"/>
      <c r="E37" s="28">
        <v>3642.67</v>
      </c>
      <c r="F37" s="38"/>
      <c r="G37" s="38"/>
      <c r="H37" s="38"/>
      <c r="J37" s="41"/>
    </row>
    <row r="38" spans="1:10" x14ac:dyDescent="0.25">
      <c r="A38" s="9" t="s">
        <v>58</v>
      </c>
      <c r="B38" s="11" t="s">
        <v>62</v>
      </c>
      <c r="C38" s="23" t="s">
        <v>48</v>
      </c>
      <c r="D38" s="3">
        <v>4</v>
      </c>
      <c r="E38" s="24">
        <f>D38*126.7</f>
        <v>506.8</v>
      </c>
      <c r="J38" s="41"/>
    </row>
    <row r="39" spans="1:10" x14ac:dyDescent="0.25">
      <c r="A39" s="9" t="s">
        <v>59</v>
      </c>
      <c r="B39" s="11" t="s">
        <v>62</v>
      </c>
      <c r="C39" s="23" t="s">
        <v>48</v>
      </c>
      <c r="D39" s="3">
        <v>6</v>
      </c>
      <c r="E39" s="24">
        <f t="shared" ref="E39:E40" si="3">D39*126.7</f>
        <v>760.2</v>
      </c>
      <c r="J39" s="41"/>
    </row>
    <row r="40" spans="1:10" ht="20.25" customHeight="1" x14ac:dyDescent="0.25">
      <c r="A40" s="9" t="s">
        <v>60</v>
      </c>
      <c r="B40" s="11" t="s">
        <v>63</v>
      </c>
      <c r="C40" s="23" t="s">
        <v>48</v>
      </c>
      <c r="D40" s="3">
        <v>0.7</v>
      </c>
      <c r="E40" s="24">
        <f t="shared" si="3"/>
        <v>88.69</v>
      </c>
      <c r="J40" s="41"/>
    </row>
    <row r="41" spans="1:10" ht="30" x14ac:dyDescent="0.25">
      <c r="A41" s="9" t="s">
        <v>61</v>
      </c>
      <c r="B41" s="11" t="s">
        <v>63</v>
      </c>
      <c r="C41" s="23" t="s">
        <v>48</v>
      </c>
      <c r="D41" s="3">
        <v>104</v>
      </c>
      <c r="E41" s="24">
        <f>D41*126.7</f>
        <v>13176.800000000001</v>
      </c>
      <c r="J41" s="41"/>
    </row>
    <row r="42" spans="1:10" x14ac:dyDescent="0.25">
      <c r="A42" s="9"/>
      <c r="B42" s="11"/>
      <c r="C42" s="3"/>
      <c r="D42" s="3"/>
      <c r="E42" s="10"/>
      <c r="J42" s="41"/>
    </row>
    <row r="43" spans="1:10" s="17" customFormat="1" x14ac:dyDescent="0.25">
      <c r="A43" s="13" t="s">
        <v>36</v>
      </c>
      <c r="B43" s="14"/>
      <c r="C43" s="15"/>
      <c r="D43" s="15"/>
      <c r="E43" s="16">
        <f>SUM(E28:E42)</f>
        <v>43365.421999999999</v>
      </c>
      <c r="J43" s="41">
        <f>E43+'1 кв.'!E41</f>
        <v>67164.607999999993</v>
      </c>
    </row>
    <row r="45" spans="1:10" ht="30.75" customHeight="1" x14ac:dyDescent="0.25">
      <c r="A45" s="64" t="s">
        <v>70</v>
      </c>
      <c r="B45" s="64"/>
      <c r="C45" s="64"/>
      <c r="D45" s="64"/>
      <c r="E45" s="64"/>
    </row>
    <row r="46" spans="1:10" ht="30.75" customHeight="1" x14ac:dyDescent="0.25">
      <c r="A46" s="64" t="s">
        <v>23</v>
      </c>
      <c r="B46" s="64"/>
      <c r="C46" s="64"/>
      <c r="D46" s="64"/>
      <c r="E46" s="64"/>
    </row>
    <row r="47" spans="1:10" x14ac:dyDescent="0.25">
      <c r="A47" s="64" t="s">
        <v>22</v>
      </c>
      <c r="B47" s="64"/>
      <c r="C47" s="64"/>
      <c r="D47" s="64"/>
      <c r="E47" s="64"/>
    </row>
    <row r="48" spans="1:10" x14ac:dyDescent="0.25">
      <c r="A48" s="64" t="s">
        <v>49</v>
      </c>
      <c r="B48" s="64"/>
      <c r="C48" s="64"/>
      <c r="D48" s="64"/>
      <c r="E48" s="64"/>
    </row>
    <row r="49" spans="1:5" x14ac:dyDescent="0.25">
      <c r="A49" s="64" t="s">
        <v>20</v>
      </c>
      <c r="B49" s="64"/>
      <c r="C49" s="64"/>
      <c r="D49" s="64"/>
      <c r="E49" s="64"/>
    </row>
    <row r="50" spans="1:5" x14ac:dyDescent="0.25">
      <c r="A50" s="75" t="s">
        <v>6</v>
      </c>
      <c r="B50" s="75"/>
      <c r="C50" s="75"/>
      <c r="D50" s="75"/>
      <c r="E50" s="75"/>
    </row>
    <row r="51" spans="1:5" x14ac:dyDescent="0.25">
      <c r="A51" s="64" t="s">
        <v>20</v>
      </c>
      <c r="B51" s="64"/>
      <c r="C51" s="64"/>
      <c r="D51" s="64"/>
      <c r="E51" s="64"/>
    </row>
    <row r="52" spans="1:5" x14ac:dyDescent="0.25">
      <c r="A52" s="76" t="s">
        <v>51</v>
      </c>
      <c r="B52" s="76"/>
      <c r="C52" s="76"/>
      <c r="D52" s="76"/>
      <c r="E52" s="76"/>
    </row>
    <row r="53" spans="1:5" x14ac:dyDescent="0.25">
      <c r="B53" s="74" t="s">
        <v>21</v>
      </c>
      <c r="C53" s="74"/>
      <c r="D53" s="74"/>
      <c r="E53" s="8" t="s">
        <v>7</v>
      </c>
    </row>
    <row r="54" spans="1:5" x14ac:dyDescent="0.25">
      <c r="A54" s="32"/>
      <c r="B54" s="32"/>
      <c r="C54" s="32"/>
      <c r="D54" s="32"/>
      <c r="E54" s="32"/>
    </row>
    <row r="55" spans="1:5" x14ac:dyDescent="0.25">
      <c r="A55" s="76" t="s">
        <v>52</v>
      </c>
      <c r="B55" s="76"/>
      <c r="C55" s="76"/>
      <c r="D55" s="76"/>
      <c r="E55" s="76"/>
    </row>
    <row r="56" spans="1:5" x14ac:dyDescent="0.25">
      <c r="B56" s="74" t="s">
        <v>21</v>
      </c>
      <c r="C56" s="74"/>
      <c r="D56" s="74"/>
      <c r="E56" s="8" t="s">
        <v>7</v>
      </c>
    </row>
    <row r="60" spans="1:5" x14ac:dyDescent="0.25">
      <c r="A60" s="17" t="s">
        <v>64</v>
      </c>
    </row>
    <row r="61" spans="1:5" x14ac:dyDescent="0.25">
      <c r="A61" s="2" t="s">
        <v>65</v>
      </c>
      <c r="B61" s="34">
        <v>7086.36</v>
      </c>
    </row>
    <row r="62" spans="1:5" ht="15.75" x14ac:dyDescent="0.25">
      <c r="A62" s="35" t="s">
        <v>66</v>
      </c>
      <c r="B62" s="36">
        <v>54421.120000000003</v>
      </c>
    </row>
    <row r="63" spans="1:5" x14ac:dyDescent="0.25">
      <c r="A63" s="2" t="s">
        <v>67</v>
      </c>
      <c r="B63" s="36">
        <f>53681.58+3796.19</f>
        <v>57477.770000000004</v>
      </c>
    </row>
    <row r="64" spans="1:5" x14ac:dyDescent="0.25">
      <c r="A64" s="37" t="s">
        <v>68</v>
      </c>
      <c r="B64" s="34">
        <f>B61+B63-('1 кв.'!E41+'2 кв.'!E43)</f>
        <v>-2600.4779999999882</v>
      </c>
    </row>
  </sheetData>
  <mergeCells count="34">
    <mergeCell ref="A52:E52"/>
    <mergeCell ref="B53:D53"/>
    <mergeCell ref="A55:E55"/>
    <mergeCell ref="B56:D56"/>
    <mergeCell ref="A46:E46"/>
    <mergeCell ref="A47:E47"/>
    <mergeCell ref="A48:E48"/>
    <mergeCell ref="A49:E49"/>
    <mergeCell ref="A50:E50"/>
    <mergeCell ref="A51:E51"/>
    <mergeCell ref="A45:E45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H46" sqref="H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0.7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9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0" t="s">
        <v>71</v>
      </c>
      <c r="E4" s="70"/>
    </row>
    <row r="5" spans="1:5" x14ac:dyDescent="0.25">
      <c r="A5" s="39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29.2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30" customHeight="1" x14ac:dyDescent="0.25">
      <c r="A13" s="64" t="s">
        <v>40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32</v>
      </c>
      <c r="B16" s="64"/>
      <c r="C16" s="64"/>
      <c r="D16" s="64"/>
      <c r="E16" s="64"/>
    </row>
    <row r="17" spans="1:10" ht="11.25" customHeight="1" x14ac:dyDescent="0.25">
      <c r="A17" s="69" t="s">
        <v>2</v>
      </c>
      <c r="B17" s="63"/>
      <c r="C17" s="63"/>
      <c r="D17" s="63"/>
      <c r="E17" s="63"/>
    </row>
    <row r="18" spans="1:10" ht="11.25" customHeight="1" x14ac:dyDescent="0.25">
      <c r="A18" s="40"/>
      <c r="B18" s="39"/>
      <c r="C18" s="39"/>
      <c r="D18" s="39"/>
      <c r="E18" s="39"/>
    </row>
    <row r="19" spans="1:10" x14ac:dyDescent="0.25">
      <c r="A19" s="64" t="s">
        <v>33</v>
      </c>
      <c r="B19" s="64"/>
      <c r="C19" s="64"/>
      <c r="D19" s="64"/>
      <c r="E19" s="64"/>
    </row>
    <row r="20" spans="1:10" ht="10.5" customHeight="1" x14ac:dyDescent="0.25">
      <c r="A20" s="69" t="s">
        <v>18</v>
      </c>
      <c r="B20" s="63"/>
      <c r="C20" s="63"/>
      <c r="D20" s="63"/>
      <c r="E20" s="63"/>
    </row>
    <row r="21" spans="1:10" x14ac:dyDescent="0.25">
      <c r="A21" s="63"/>
      <c r="B21" s="63"/>
      <c r="C21" s="63"/>
      <c r="D21" s="63"/>
      <c r="E21" s="63"/>
    </row>
    <row r="22" spans="1:10" ht="30.75" customHeight="1" x14ac:dyDescent="0.25">
      <c r="A22" s="64" t="s">
        <v>19</v>
      </c>
      <c r="B22" s="64"/>
      <c r="C22" s="64"/>
      <c r="D22" s="64"/>
      <c r="E22" s="64"/>
    </row>
    <row r="23" spans="1:10" x14ac:dyDescent="0.25">
      <c r="A23" s="63"/>
      <c r="B23" s="63"/>
      <c r="C23" s="63"/>
      <c r="D23" s="63"/>
      <c r="E23" s="63"/>
    </row>
    <row r="24" spans="1:10" ht="63.75" customHeight="1" x14ac:dyDescent="0.25">
      <c r="A24" s="64" t="s">
        <v>41</v>
      </c>
      <c r="B24" s="64"/>
      <c r="C24" s="64"/>
      <c r="D24" s="64"/>
      <c r="E24" s="64"/>
    </row>
    <row r="25" spans="1:10" ht="33.75" customHeight="1" x14ac:dyDescent="0.25">
      <c r="A25" s="73" t="s">
        <v>42</v>
      </c>
      <c r="B25" s="73"/>
      <c r="C25" s="73"/>
      <c r="D25" s="73"/>
      <c r="E25" s="73"/>
    </row>
    <row r="26" spans="1:10" x14ac:dyDescent="0.25">
      <c r="A26" s="73"/>
      <c r="B26" s="73"/>
      <c r="C26" s="73"/>
      <c r="D26" s="73"/>
      <c r="E26" s="73"/>
      <c r="F26" s="2">
        <f>40.4+596.2</f>
        <v>636.6</v>
      </c>
      <c r="G26" s="2">
        <v>3</v>
      </c>
    </row>
    <row r="27" spans="1:10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8.25" x14ac:dyDescent="0.25">
      <c r="A28" s="9" t="s">
        <v>4</v>
      </c>
      <c r="B28" s="11" t="s">
        <v>24</v>
      </c>
      <c r="C28" s="3" t="s">
        <v>5</v>
      </c>
      <c r="D28" s="33">
        <v>1.54</v>
      </c>
      <c r="E28" s="10">
        <f>D28*F26*G26</f>
        <v>2941.0920000000001</v>
      </c>
      <c r="F28" s="38"/>
      <c r="G28" s="38"/>
      <c r="H28" s="38"/>
      <c r="J28" s="41"/>
    </row>
    <row r="29" spans="1:10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4468.9319999999998</v>
      </c>
      <c r="F29" s="38"/>
      <c r="G29" s="38"/>
      <c r="H29" s="38"/>
      <c r="J29" s="41"/>
    </row>
    <row r="30" spans="1:10" ht="51" x14ac:dyDescent="0.25">
      <c r="A30" s="9" t="s">
        <v>30</v>
      </c>
      <c r="B30" s="11" t="s">
        <v>56</v>
      </c>
      <c r="C30" s="3" t="s">
        <v>5</v>
      </c>
      <c r="D30" s="3">
        <v>2.0499999999999998</v>
      </c>
      <c r="E30" s="10">
        <f>D30*F26*G26</f>
        <v>3915.09</v>
      </c>
      <c r="F30" s="38"/>
      <c r="G30" s="38"/>
      <c r="H30" s="38"/>
      <c r="J30" s="41"/>
    </row>
    <row r="31" spans="1:10" ht="51" x14ac:dyDescent="0.25">
      <c r="A31" s="9" t="s">
        <v>37</v>
      </c>
      <c r="B31" s="11" t="s">
        <v>56</v>
      </c>
      <c r="C31" s="3" t="s">
        <v>5</v>
      </c>
      <c r="D31" s="3">
        <v>1.55</v>
      </c>
      <c r="E31" s="10">
        <f>F26*G26</f>
        <v>1909.8000000000002</v>
      </c>
      <c r="F31" s="38"/>
      <c r="G31" s="38"/>
      <c r="H31" s="38"/>
      <c r="J31" s="41"/>
    </row>
    <row r="32" spans="1:10" ht="60" x14ac:dyDescent="0.25">
      <c r="A32" s="9" t="s">
        <v>28</v>
      </c>
      <c r="B32" s="11" t="s">
        <v>56</v>
      </c>
      <c r="C32" s="3" t="s">
        <v>5</v>
      </c>
      <c r="D32" s="3">
        <v>0.62</v>
      </c>
      <c r="E32" s="10">
        <f>D32*F26*G26</f>
        <v>1184.076</v>
      </c>
      <c r="F32" s="38"/>
      <c r="G32" s="38"/>
      <c r="H32" s="38"/>
      <c r="J32" s="41"/>
    </row>
    <row r="33" spans="1:10" ht="51" x14ac:dyDescent="0.25">
      <c r="A33" s="9" t="s">
        <v>27</v>
      </c>
      <c r="B33" s="11" t="s">
        <v>56</v>
      </c>
      <c r="C33" s="3" t="s">
        <v>5</v>
      </c>
      <c r="D33" s="3">
        <v>0.14000000000000001</v>
      </c>
      <c r="E33" s="10">
        <f>D33*F26*G26</f>
        <v>267.37200000000001</v>
      </c>
      <c r="F33" s="38"/>
      <c r="G33" s="38"/>
      <c r="H33" s="38"/>
      <c r="J33" s="41"/>
    </row>
    <row r="34" spans="1:10" ht="60" x14ac:dyDescent="0.25">
      <c r="A34" s="9" t="s">
        <v>35</v>
      </c>
      <c r="B34" s="11" t="s">
        <v>31</v>
      </c>
      <c r="C34" s="3" t="s">
        <v>5</v>
      </c>
      <c r="D34" s="3">
        <v>1.26</v>
      </c>
      <c r="E34" s="10">
        <v>0</v>
      </c>
      <c r="F34" s="38"/>
      <c r="G34" s="38"/>
      <c r="H34" s="38"/>
      <c r="J34" s="41"/>
    </row>
    <row r="35" spans="1:10" x14ac:dyDescent="0.25">
      <c r="A35" s="9" t="s">
        <v>29</v>
      </c>
      <c r="B35" s="11" t="s">
        <v>34</v>
      </c>
      <c r="C35" s="3" t="s">
        <v>5</v>
      </c>
      <c r="D35" s="3">
        <v>2.76</v>
      </c>
      <c r="E35" s="10">
        <f>D35*F26*G26</f>
        <v>5271.0479999999998</v>
      </c>
      <c r="F35" s="38"/>
      <c r="G35" s="38"/>
      <c r="H35" s="38"/>
      <c r="J35" s="41"/>
    </row>
    <row r="36" spans="1:10" ht="16.5" thickBot="1" x14ac:dyDescent="0.3">
      <c r="A36" s="29" t="s">
        <v>50</v>
      </c>
      <c r="B36" s="18" t="s">
        <v>34</v>
      </c>
      <c r="C36" s="19" t="s">
        <v>5</v>
      </c>
      <c r="D36" s="19">
        <v>2.7</v>
      </c>
      <c r="E36" s="20">
        <f>D36*F26*G26</f>
        <v>5156.4600000000009</v>
      </c>
      <c r="F36" s="38"/>
      <c r="G36" s="38"/>
      <c r="H36" s="38"/>
      <c r="J36" s="41"/>
    </row>
    <row r="37" spans="1:10" ht="15.75" thickBot="1" x14ac:dyDescent="0.3">
      <c r="A37" s="25" t="s">
        <v>44</v>
      </c>
      <c r="B37" s="26" t="s">
        <v>72</v>
      </c>
      <c r="C37" s="27" t="s">
        <v>46</v>
      </c>
      <c r="D37" s="27"/>
      <c r="E37" s="28">
        <v>3408</v>
      </c>
      <c r="F37" s="38"/>
      <c r="G37" s="38"/>
      <c r="H37" s="38"/>
      <c r="J37" s="41"/>
    </row>
    <row r="38" spans="1:10" x14ac:dyDescent="0.25">
      <c r="A38" s="9" t="s">
        <v>97</v>
      </c>
      <c r="B38" s="11" t="s">
        <v>94</v>
      </c>
      <c r="C38" s="3" t="s">
        <v>48</v>
      </c>
      <c r="D38" s="3">
        <v>0.5</v>
      </c>
      <c r="E38" s="10">
        <f>D38*126.7</f>
        <v>63.35</v>
      </c>
      <c r="F38" s="38"/>
      <c r="G38" s="38"/>
      <c r="H38" s="38"/>
      <c r="J38" s="41"/>
    </row>
    <row r="39" spans="1:10" ht="30" x14ac:dyDescent="0.25">
      <c r="A39" s="9" t="s">
        <v>98</v>
      </c>
      <c r="B39" s="11" t="s">
        <v>94</v>
      </c>
      <c r="C39" s="3" t="s">
        <v>48</v>
      </c>
      <c r="D39" s="3">
        <v>7</v>
      </c>
      <c r="E39" s="10">
        <f>D39*126.7</f>
        <v>886.9</v>
      </c>
      <c r="F39" s="38"/>
      <c r="G39" s="38"/>
      <c r="H39" s="38"/>
      <c r="J39" s="41"/>
    </row>
    <row r="40" spans="1:10" ht="30" x14ac:dyDescent="0.25">
      <c r="A40" s="9" t="s">
        <v>99</v>
      </c>
      <c r="B40" s="11" t="s">
        <v>94</v>
      </c>
      <c r="C40" s="3" t="s">
        <v>48</v>
      </c>
      <c r="D40" s="3">
        <v>4</v>
      </c>
      <c r="E40" s="10">
        <f>D40*126.7</f>
        <v>506.8</v>
      </c>
      <c r="F40" s="38"/>
      <c r="G40" s="38"/>
      <c r="H40" s="38"/>
      <c r="J40" s="41"/>
    </row>
    <row r="41" spans="1:10" ht="30" x14ac:dyDescent="0.25">
      <c r="A41" s="9" t="s">
        <v>73</v>
      </c>
      <c r="B41" s="11" t="s">
        <v>75</v>
      </c>
      <c r="C41" s="23" t="s">
        <v>48</v>
      </c>
      <c r="D41" s="3">
        <v>42</v>
      </c>
      <c r="E41" s="24">
        <f>D41*126.7</f>
        <v>5321.4000000000005</v>
      </c>
      <c r="J41" s="41"/>
    </row>
    <row r="42" spans="1:10" ht="30" x14ac:dyDescent="0.25">
      <c r="A42" s="9" t="s">
        <v>74</v>
      </c>
      <c r="B42" s="11" t="s">
        <v>75</v>
      </c>
      <c r="C42" s="23" t="s">
        <v>48</v>
      </c>
      <c r="D42" s="3">
        <v>16</v>
      </c>
      <c r="E42" s="24">
        <f>D42*126.7</f>
        <v>2027.2</v>
      </c>
      <c r="J42" s="41"/>
    </row>
    <row r="43" spans="1:10" x14ac:dyDescent="0.25">
      <c r="A43" s="9"/>
      <c r="B43" s="11"/>
      <c r="C43" s="3"/>
      <c r="D43" s="3"/>
      <c r="E43" s="10"/>
      <c r="J43" s="41"/>
    </row>
    <row r="44" spans="1:10" s="17" customFormat="1" x14ac:dyDescent="0.25">
      <c r="A44" s="13" t="s">
        <v>36</v>
      </c>
      <c r="B44" s="14"/>
      <c r="C44" s="15"/>
      <c r="D44" s="15"/>
      <c r="E44" s="16">
        <f>SUM(E28:E43)</f>
        <v>37327.519999999997</v>
      </c>
      <c r="J44" s="41">
        <f>E44+'1 кв.'!E41</f>
        <v>61126.705999999991</v>
      </c>
    </row>
    <row r="46" spans="1:10" ht="30.75" customHeight="1" x14ac:dyDescent="0.25">
      <c r="A46" s="64" t="s">
        <v>102</v>
      </c>
      <c r="B46" s="64"/>
      <c r="C46" s="64"/>
      <c r="D46" s="64"/>
      <c r="E46" s="64"/>
    </row>
    <row r="47" spans="1:10" ht="30.75" customHeight="1" x14ac:dyDescent="0.25">
      <c r="A47" s="64" t="s">
        <v>23</v>
      </c>
      <c r="B47" s="64"/>
      <c r="C47" s="64"/>
      <c r="D47" s="64"/>
      <c r="E47" s="64"/>
    </row>
    <row r="48" spans="1:10" x14ac:dyDescent="0.25">
      <c r="A48" s="64" t="s">
        <v>22</v>
      </c>
      <c r="B48" s="64"/>
      <c r="C48" s="64"/>
      <c r="D48" s="64"/>
      <c r="E48" s="64"/>
    </row>
    <row r="49" spans="1:5" ht="30" customHeight="1" x14ac:dyDescent="0.25">
      <c r="A49" s="64" t="s">
        <v>49</v>
      </c>
      <c r="B49" s="64"/>
      <c r="C49" s="64"/>
      <c r="D49" s="64"/>
      <c r="E49" s="64"/>
    </row>
    <row r="50" spans="1:5" x14ac:dyDescent="0.25">
      <c r="A50" s="64" t="s">
        <v>20</v>
      </c>
      <c r="B50" s="64"/>
      <c r="C50" s="64"/>
      <c r="D50" s="64"/>
      <c r="E50" s="64"/>
    </row>
    <row r="51" spans="1:5" x14ac:dyDescent="0.25">
      <c r="A51" s="75" t="s">
        <v>6</v>
      </c>
      <c r="B51" s="75"/>
      <c r="C51" s="75"/>
      <c r="D51" s="75"/>
      <c r="E51" s="75"/>
    </row>
    <row r="52" spans="1:5" x14ac:dyDescent="0.25">
      <c r="A52" s="64" t="s">
        <v>20</v>
      </c>
      <c r="B52" s="64"/>
      <c r="C52" s="64"/>
      <c r="D52" s="64"/>
      <c r="E52" s="64"/>
    </row>
    <row r="53" spans="1:5" x14ac:dyDescent="0.25">
      <c r="A53" s="76" t="s">
        <v>51</v>
      </c>
      <c r="B53" s="76"/>
      <c r="C53" s="76"/>
      <c r="D53" s="76"/>
      <c r="E53" s="76"/>
    </row>
    <row r="54" spans="1:5" x14ac:dyDescent="0.25">
      <c r="B54" s="74" t="s">
        <v>21</v>
      </c>
      <c r="C54" s="74"/>
      <c r="D54" s="74"/>
      <c r="E54" s="8" t="s">
        <v>7</v>
      </c>
    </row>
    <row r="55" spans="1:5" x14ac:dyDescent="0.25">
      <c r="A55" s="40"/>
      <c r="B55" s="40"/>
      <c r="C55" s="40"/>
      <c r="D55" s="40"/>
      <c r="E55" s="40"/>
    </row>
    <row r="56" spans="1:5" x14ac:dyDescent="0.25">
      <c r="A56" s="76" t="s">
        <v>52</v>
      </c>
      <c r="B56" s="76"/>
      <c r="C56" s="76"/>
      <c r="D56" s="76"/>
      <c r="E56" s="76"/>
    </row>
    <row r="57" spans="1:5" x14ac:dyDescent="0.25">
      <c r="B57" s="74" t="s">
        <v>21</v>
      </c>
      <c r="C57" s="74"/>
      <c r="D57" s="74"/>
      <c r="E57" s="8" t="s">
        <v>7</v>
      </c>
    </row>
    <row r="61" spans="1:5" x14ac:dyDescent="0.25">
      <c r="A61" s="17" t="s">
        <v>64</v>
      </c>
    </row>
    <row r="62" spans="1:5" x14ac:dyDescent="0.25">
      <c r="A62" s="2" t="s">
        <v>65</v>
      </c>
      <c r="B62" s="34">
        <v>7086.36</v>
      </c>
    </row>
    <row r="63" spans="1:5" ht="15.75" x14ac:dyDescent="0.25">
      <c r="A63" s="35" t="s">
        <v>66</v>
      </c>
      <c r="B63" s="36">
        <v>83199.7</v>
      </c>
    </row>
    <row r="64" spans="1:5" x14ac:dyDescent="0.25">
      <c r="A64" s="2" t="s">
        <v>67</v>
      </c>
      <c r="B64" s="36">
        <v>81940.509999999995</v>
      </c>
    </row>
    <row r="65" spans="1:2" x14ac:dyDescent="0.25">
      <c r="A65" s="2" t="s">
        <v>76</v>
      </c>
      <c r="B65" s="36">
        <v>4932.8500000000004</v>
      </c>
    </row>
    <row r="66" spans="1:2" x14ac:dyDescent="0.25">
      <c r="A66" s="37" t="s">
        <v>68</v>
      </c>
      <c r="B66" s="34">
        <f>B62+B64+B65-('1 кв.'!E41+'2 кв.'!E43+E44)</f>
        <v>-10532.407999999996</v>
      </c>
    </row>
  </sheetData>
  <mergeCells count="34">
    <mergeCell ref="A53:E53"/>
    <mergeCell ref="B54:D54"/>
    <mergeCell ref="A56:E56"/>
    <mergeCell ref="B57:D57"/>
    <mergeCell ref="A47:E47"/>
    <mergeCell ref="A48:E48"/>
    <mergeCell ref="A49:E49"/>
    <mergeCell ref="A50:E50"/>
    <mergeCell ref="A51:E51"/>
    <mergeCell ref="A52:E52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topLeftCell="A19" zoomScaleNormal="100" zoomScaleSheetLayoutView="100" workbookViewId="0">
      <selection activeCell="J26" sqref="J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9" width="9.140625" style="2"/>
    <col min="10" max="10" width="15.42578125" style="2" customWidth="1"/>
    <col min="11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3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70" t="s">
        <v>77</v>
      </c>
      <c r="E4" s="70"/>
    </row>
    <row r="5" spans="1:5" x14ac:dyDescent="0.25">
      <c r="A5" s="42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ht="17.25" customHeight="1" x14ac:dyDescent="0.25">
      <c r="A7" s="68" t="s">
        <v>38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39</v>
      </c>
      <c r="B10" s="64"/>
      <c r="C10" s="64"/>
      <c r="D10" s="64"/>
      <c r="E10" s="64"/>
    </row>
    <row r="11" spans="1:5" ht="24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40</v>
      </c>
      <c r="B13" s="64"/>
      <c r="C13" s="64"/>
      <c r="D13" s="64"/>
      <c r="E13" s="64"/>
    </row>
    <row r="14" spans="1:5" ht="17.25" customHeight="1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32</v>
      </c>
      <c r="B16" s="64"/>
      <c r="C16" s="64"/>
      <c r="D16" s="64"/>
      <c r="E16" s="64"/>
    </row>
    <row r="17" spans="1:10" ht="15.75" customHeight="1" x14ac:dyDescent="0.25">
      <c r="A17" s="69" t="s">
        <v>2</v>
      </c>
      <c r="B17" s="63"/>
      <c r="C17" s="63"/>
      <c r="D17" s="63"/>
      <c r="E17" s="63"/>
    </row>
    <row r="18" spans="1:10" ht="11.25" customHeight="1" x14ac:dyDescent="0.25">
      <c r="A18" s="43"/>
      <c r="B18" s="42"/>
      <c r="C18" s="42"/>
      <c r="D18" s="42"/>
      <c r="E18" s="42"/>
    </row>
    <row r="19" spans="1:10" ht="19.5" customHeight="1" x14ac:dyDescent="0.25">
      <c r="A19" s="64" t="s">
        <v>33</v>
      </c>
      <c r="B19" s="64"/>
      <c r="C19" s="64"/>
      <c r="D19" s="64"/>
      <c r="E19" s="64"/>
    </row>
    <row r="20" spans="1:10" ht="21" customHeight="1" x14ac:dyDescent="0.25">
      <c r="A20" s="69" t="s">
        <v>18</v>
      </c>
      <c r="B20" s="63"/>
      <c r="C20" s="63"/>
      <c r="D20" s="63"/>
      <c r="E20" s="63"/>
    </row>
    <row r="21" spans="1:10" ht="17.25" customHeight="1" x14ac:dyDescent="0.25">
      <c r="A21" s="63"/>
      <c r="B21" s="63"/>
      <c r="C21" s="63"/>
      <c r="D21" s="63"/>
      <c r="E21" s="63"/>
    </row>
    <row r="22" spans="1:10" ht="31.5" customHeight="1" x14ac:dyDescent="0.25">
      <c r="A22" s="64" t="s">
        <v>19</v>
      </c>
      <c r="B22" s="64"/>
      <c r="C22" s="64"/>
      <c r="D22" s="64"/>
      <c r="E22" s="64"/>
    </row>
    <row r="23" spans="1:10" x14ac:dyDescent="0.25">
      <c r="A23" s="63"/>
      <c r="B23" s="63"/>
      <c r="C23" s="63"/>
      <c r="D23" s="63"/>
      <c r="E23" s="63"/>
    </row>
    <row r="24" spans="1:10" ht="72" customHeight="1" x14ac:dyDescent="0.25">
      <c r="A24" s="64" t="s">
        <v>41</v>
      </c>
      <c r="B24" s="64"/>
      <c r="C24" s="64"/>
      <c r="D24" s="64"/>
      <c r="E24" s="64"/>
    </row>
    <row r="25" spans="1:10" ht="34.5" customHeight="1" x14ac:dyDescent="0.25">
      <c r="A25" s="73" t="s">
        <v>42</v>
      </c>
      <c r="B25" s="73"/>
      <c r="C25" s="73"/>
      <c r="D25" s="73"/>
      <c r="E25" s="73"/>
    </row>
    <row r="26" spans="1:10" ht="21" customHeight="1" x14ac:dyDescent="0.25">
      <c r="A26" s="73"/>
      <c r="B26" s="73"/>
      <c r="C26" s="73"/>
      <c r="D26" s="73"/>
      <c r="E26" s="73"/>
      <c r="F26" s="2">
        <f>40.4+596.2</f>
        <v>636.6</v>
      </c>
      <c r="G26" s="2">
        <v>3</v>
      </c>
    </row>
    <row r="27" spans="1:10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10" ht="38.25" x14ac:dyDescent="0.25">
      <c r="A28" s="9" t="s">
        <v>4</v>
      </c>
      <c r="B28" s="11" t="s">
        <v>24</v>
      </c>
      <c r="C28" s="3" t="s">
        <v>5</v>
      </c>
      <c r="D28" s="33">
        <v>1.54</v>
      </c>
      <c r="E28" s="10">
        <f>D28*F26*G26</f>
        <v>2941.0920000000001</v>
      </c>
      <c r="F28" s="38"/>
      <c r="G28" s="38"/>
      <c r="H28" s="38"/>
      <c r="J28" s="41"/>
    </row>
    <row r="29" spans="1:10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4468.9319999999998</v>
      </c>
      <c r="F29" s="38"/>
      <c r="G29" s="38"/>
      <c r="H29" s="38"/>
      <c r="J29" s="41"/>
    </row>
    <row r="30" spans="1:10" ht="51" x14ac:dyDescent="0.25">
      <c r="A30" s="9" t="s">
        <v>30</v>
      </c>
      <c r="B30" s="11" t="s">
        <v>56</v>
      </c>
      <c r="C30" s="3" t="s">
        <v>5</v>
      </c>
      <c r="D30" s="3">
        <v>2.0499999999999998</v>
      </c>
      <c r="E30" s="10">
        <f>D30*F26*G26</f>
        <v>3915.09</v>
      </c>
      <c r="F30" s="38"/>
      <c r="G30" s="38"/>
      <c r="H30" s="38"/>
      <c r="J30" s="41"/>
    </row>
    <row r="31" spans="1:10" ht="51" x14ac:dyDescent="0.25">
      <c r="A31" s="9" t="s">
        <v>37</v>
      </c>
      <c r="B31" s="11" t="s">
        <v>56</v>
      </c>
      <c r="C31" s="3" t="s">
        <v>5</v>
      </c>
      <c r="D31" s="3">
        <v>1.55</v>
      </c>
      <c r="E31" s="10">
        <f>F26*G26</f>
        <v>1909.8000000000002</v>
      </c>
      <c r="F31" s="38"/>
      <c r="G31" s="38"/>
      <c r="H31" s="38"/>
      <c r="J31" s="41"/>
    </row>
    <row r="32" spans="1:10" ht="60" x14ac:dyDescent="0.25">
      <c r="A32" s="9" t="s">
        <v>28</v>
      </c>
      <c r="B32" s="11" t="s">
        <v>56</v>
      </c>
      <c r="C32" s="3" t="s">
        <v>5</v>
      </c>
      <c r="D32" s="3">
        <v>0.62</v>
      </c>
      <c r="E32" s="10">
        <f>D32*F26*G26</f>
        <v>1184.076</v>
      </c>
      <c r="F32" s="38"/>
      <c r="G32" s="38"/>
      <c r="H32" s="38"/>
      <c r="J32" s="41"/>
    </row>
    <row r="33" spans="1:10" ht="51" x14ac:dyDescent="0.25">
      <c r="A33" s="9" t="s">
        <v>27</v>
      </c>
      <c r="B33" s="11" t="s">
        <v>56</v>
      </c>
      <c r="C33" s="3" t="s">
        <v>5</v>
      </c>
      <c r="D33" s="3">
        <v>0.14000000000000001</v>
      </c>
      <c r="E33" s="10">
        <f>D33*F26*G26</f>
        <v>267.37200000000001</v>
      </c>
      <c r="F33" s="38"/>
      <c r="G33" s="38"/>
      <c r="H33" s="38"/>
      <c r="J33" s="41"/>
    </row>
    <row r="34" spans="1:10" ht="60" x14ac:dyDescent="0.25">
      <c r="A34" s="9" t="s">
        <v>35</v>
      </c>
      <c r="B34" s="11" t="s">
        <v>31</v>
      </c>
      <c r="C34" s="3" t="s">
        <v>5</v>
      </c>
      <c r="D34" s="3">
        <v>1.26</v>
      </c>
      <c r="E34" s="10">
        <v>2250</v>
      </c>
      <c r="F34" s="38"/>
      <c r="G34" s="38"/>
      <c r="H34" s="38"/>
      <c r="J34" s="41"/>
    </row>
    <row r="35" spans="1:10" x14ac:dyDescent="0.25">
      <c r="A35" s="9" t="s">
        <v>29</v>
      </c>
      <c r="B35" s="11" t="s">
        <v>34</v>
      </c>
      <c r="C35" s="3" t="s">
        <v>5</v>
      </c>
      <c r="D35" s="3">
        <v>2.76</v>
      </c>
      <c r="E35" s="10">
        <f>D35*F26*G26</f>
        <v>5271.0479999999998</v>
      </c>
      <c r="F35" s="38"/>
      <c r="G35" s="38"/>
      <c r="H35" s="38"/>
      <c r="J35" s="41"/>
    </row>
    <row r="36" spans="1:10" ht="16.5" thickBot="1" x14ac:dyDescent="0.3">
      <c r="A36" s="29" t="s">
        <v>50</v>
      </c>
      <c r="B36" s="18" t="s">
        <v>34</v>
      </c>
      <c r="C36" s="19" t="s">
        <v>5</v>
      </c>
      <c r="D36" s="19">
        <v>2.7</v>
      </c>
      <c r="E36" s="20">
        <f>D36*F26*G26</f>
        <v>5156.4600000000009</v>
      </c>
      <c r="F36" s="38"/>
      <c r="G36" s="38"/>
      <c r="H36" s="38"/>
      <c r="J36" s="41"/>
    </row>
    <row r="37" spans="1:10" ht="15.75" thickBot="1" x14ac:dyDescent="0.3">
      <c r="A37" s="25" t="s">
        <v>44</v>
      </c>
      <c r="B37" s="26" t="s">
        <v>101</v>
      </c>
      <c r="C37" s="27" t="s">
        <v>46</v>
      </c>
      <c r="D37" s="27"/>
      <c r="E37" s="28">
        <v>4500.21</v>
      </c>
      <c r="F37" s="38"/>
      <c r="G37" s="38"/>
      <c r="H37" s="38"/>
      <c r="J37" s="41"/>
    </row>
    <row r="38" spans="1:10" x14ac:dyDescent="0.25">
      <c r="A38" s="9"/>
      <c r="B38" s="11"/>
      <c r="C38" s="3"/>
      <c r="D38" s="3"/>
      <c r="E38" s="10"/>
      <c r="J38" s="41"/>
    </row>
    <row r="39" spans="1:10" s="17" customFormat="1" x14ac:dyDescent="0.25">
      <c r="A39" s="13" t="s">
        <v>36</v>
      </c>
      <c r="B39" s="14"/>
      <c r="C39" s="15"/>
      <c r="D39" s="15"/>
      <c r="E39" s="16">
        <f>SUM(E28:E38)</f>
        <v>31864.080000000002</v>
      </c>
      <c r="J39" s="41">
        <f>E39+'1 кв.'!E41</f>
        <v>55663.266000000003</v>
      </c>
    </row>
    <row r="40" spans="1:10" ht="17.25" customHeight="1" x14ac:dyDescent="0.25"/>
    <row r="41" spans="1:10" ht="30.75" customHeight="1" x14ac:dyDescent="0.25">
      <c r="A41" s="64" t="s">
        <v>104</v>
      </c>
      <c r="B41" s="64"/>
      <c r="C41" s="64"/>
      <c r="D41" s="64"/>
      <c r="E41" s="64"/>
    </row>
    <row r="42" spans="1:10" ht="30.75" customHeight="1" x14ac:dyDescent="0.25">
      <c r="A42" s="64" t="s">
        <v>23</v>
      </c>
      <c r="B42" s="64"/>
      <c r="C42" s="64"/>
      <c r="D42" s="64"/>
      <c r="E42" s="64"/>
    </row>
    <row r="43" spans="1:10" x14ac:dyDescent="0.25">
      <c r="A43" s="64" t="s">
        <v>22</v>
      </c>
      <c r="B43" s="64"/>
      <c r="C43" s="64"/>
      <c r="D43" s="64"/>
      <c r="E43" s="64"/>
    </row>
    <row r="44" spans="1:10" ht="30" customHeight="1" x14ac:dyDescent="0.25">
      <c r="A44" s="64" t="s">
        <v>49</v>
      </c>
      <c r="B44" s="64"/>
      <c r="C44" s="64"/>
      <c r="D44" s="64"/>
      <c r="E44" s="64"/>
    </row>
    <row r="45" spans="1:10" x14ac:dyDescent="0.25">
      <c r="A45" s="64" t="s">
        <v>20</v>
      </c>
      <c r="B45" s="64"/>
      <c r="C45" s="64"/>
      <c r="D45" s="64"/>
      <c r="E45" s="64"/>
    </row>
    <row r="46" spans="1:10" x14ac:dyDescent="0.25">
      <c r="A46" s="75" t="s">
        <v>6</v>
      </c>
      <c r="B46" s="75"/>
      <c r="C46" s="75"/>
      <c r="D46" s="75"/>
      <c r="E46" s="75"/>
    </row>
    <row r="47" spans="1:10" x14ac:dyDescent="0.25">
      <c r="A47" s="64" t="s">
        <v>20</v>
      </c>
      <c r="B47" s="64"/>
      <c r="C47" s="64"/>
      <c r="D47" s="64"/>
      <c r="E47" s="64"/>
    </row>
    <row r="48" spans="1:10" x14ac:dyDescent="0.25">
      <c r="A48" s="76" t="s">
        <v>51</v>
      </c>
      <c r="B48" s="76"/>
      <c r="C48" s="76"/>
      <c r="D48" s="76"/>
      <c r="E48" s="76"/>
    </row>
    <row r="49" spans="1:5" x14ac:dyDescent="0.25">
      <c r="B49" s="74" t="s">
        <v>21</v>
      </c>
      <c r="C49" s="74"/>
      <c r="D49" s="74"/>
      <c r="E49" s="8" t="s">
        <v>7</v>
      </c>
    </row>
    <row r="50" spans="1:5" x14ac:dyDescent="0.25">
      <c r="A50" s="43"/>
      <c r="B50" s="43"/>
      <c r="C50" s="43"/>
      <c r="D50" s="43"/>
      <c r="E50" s="43"/>
    </row>
    <row r="51" spans="1:5" x14ac:dyDescent="0.25">
      <c r="A51" s="76" t="s">
        <v>52</v>
      </c>
      <c r="B51" s="76"/>
      <c r="C51" s="76"/>
      <c r="D51" s="76"/>
      <c r="E51" s="76"/>
    </row>
    <row r="52" spans="1:5" x14ac:dyDescent="0.25">
      <c r="B52" s="74" t="s">
        <v>21</v>
      </c>
      <c r="C52" s="74"/>
      <c r="D52" s="74"/>
      <c r="E52" s="8" t="s">
        <v>7</v>
      </c>
    </row>
    <row r="56" spans="1:5" x14ac:dyDescent="0.25">
      <c r="A56" s="17" t="s">
        <v>64</v>
      </c>
    </row>
    <row r="57" spans="1:5" x14ac:dyDescent="0.25">
      <c r="A57" s="2" t="s">
        <v>65</v>
      </c>
      <c r="B57" s="34">
        <v>7086.36</v>
      </c>
    </row>
    <row r="58" spans="1:5" ht="15.75" x14ac:dyDescent="0.25">
      <c r="A58" s="35" t="s">
        <v>66</v>
      </c>
      <c r="B58" s="36">
        <v>113278.36</v>
      </c>
    </row>
    <row r="59" spans="1:5" x14ac:dyDescent="0.25">
      <c r="A59" s="2" t="s">
        <v>67</v>
      </c>
      <c r="B59" s="36">
        <v>109212.06</v>
      </c>
    </row>
    <row r="60" spans="1:5" x14ac:dyDescent="0.25">
      <c r="A60" s="2" t="s">
        <v>76</v>
      </c>
      <c r="B60" s="36">
        <v>6872.05</v>
      </c>
    </row>
    <row r="61" spans="1:5" x14ac:dyDescent="0.25">
      <c r="A61" s="37" t="s">
        <v>68</v>
      </c>
      <c r="B61" s="34">
        <f>B57+B59+B60-('1 кв.'!E41+'2 кв.'!E43+'3 кв.'!E44+'4 кв'!E39)</f>
        <v>-13185.737999999983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8" t="s">
        <v>78</v>
      </c>
      <c r="B1" s="78"/>
      <c r="C1" s="78"/>
      <c r="D1" s="44"/>
    </row>
    <row r="2" spans="1:5" ht="15.75" x14ac:dyDescent="0.25">
      <c r="A2" s="79" t="s">
        <v>79</v>
      </c>
      <c r="B2" s="79"/>
      <c r="C2" s="79"/>
      <c r="D2" s="35"/>
    </row>
    <row r="3" spans="1:5" ht="15.75" x14ac:dyDescent="0.25">
      <c r="A3" s="79" t="s">
        <v>80</v>
      </c>
      <c r="B3" s="79"/>
      <c r="C3" s="79"/>
      <c r="D3" s="35"/>
    </row>
    <row r="4" spans="1:5" ht="15.75" x14ac:dyDescent="0.25">
      <c r="A4" s="78" t="s">
        <v>96</v>
      </c>
      <c r="B4" s="78"/>
      <c r="C4" s="78"/>
      <c r="D4" s="44"/>
    </row>
    <row r="5" spans="1:5" ht="15.75" x14ac:dyDescent="0.25">
      <c r="A5" s="80"/>
      <c r="B5" s="80"/>
      <c r="C5" s="80"/>
      <c r="D5" s="1"/>
    </row>
    <row r="6" spans="1:5" ht="15.75" x14ac:dyDescent="0.25">
      <c r="A6" s="35"/>
      <c r="B6" s="2" t="s">
        <v>65</v>
      </c>
      <c r="C6" s="34">
        <f>'4 кв'!B57</f>
        <v>7086.36</v>
      </c>
      <c r="D6" s="45"/>
    </row>
    <row r="7" spans="1:5" ht="15.75" x14ac:dyDescent="0.25">
      <c r="A7" s="46" t="s">
        <v>81</v>
      </c>
      <c r="B7" s="35" t="s">
        <v>66</v>
      </c>
      <c r="C7" s="36">
        <f>'4 кв'!B58</f>
        <v>113278.36</v>
      </c>
      <c r="D7" s="47"/>
    </row>
    <row r="8" spans="1:5" ht="15.75" x14ac:dyDescent="0.25">
      <c r="A8" s="12"/>
      <c r="B8" s="2" t="s">
        <v>67</v>
      </c>
      <c r="C8" s="36">
        <f>'4 кв'!B59</f>
        <v>109212.06</v>
      </c>
      <c r="D8" s="47"/>
    </row>
    <row r="9" spans="1:5" ht="15.75" x14ac:dyDescent="0.25">
      <c r="A9" s="12"/>
      <c r="B9" s="2" t="s">
        <v>100</v>
      </c>
      <c r="C9" s="36">
        <f>'4 кв'!B60</f>
        <v>6872.05</v>
      </c>
      <c r="D9" s="47"/>
    </row>
    <row r="10" spans="1:5" ht="15.75" x14ac:dyDescent="0.25">
      <c r="A10" s="12"/>
      <c r="B10" s="35" t="s">
        <v>82</v>
      </c>
      <c r="C10" s="48">
        <f>SUM(C8:C9)</f>
        <v>116084.11</v>
      </c>
      <c r="D10" s="45"/>
    </row>
    <row r="11" spans="1:5" ht="15.75" x14ac:dyDescent="0.25">
      <c r="A11" s="1"/>
      <c r="B11" s="77"/>
      <c r="C11" s="77"/>
      <c r="D11" s="47"/>
    </row>
    <row r="12" spans="1:5" ht="15.75" x14ac:dyDescent="0.25">
      <c r="A12" s="49" t="s">
        <v>83</v>
      </c>
      <c r="B12" s="50" t="s">
        <v>44</v>
      </c>
      <c r="C12" s="36">
        <f>'1 кв.'!E37+'2 кв.'!E37+'3 кв.'!E37+'4 кв'!E37</f>
        <v>11550.880000000001</v>
      </c>
      <c r="D12" s="47"/>
    </row>
    <row r="13" spans="1:5" ht="15.75" x14ac:dyDescent="0.25">
      <c r="A13" s="1"/>
      <c r="B13" s="50" t="s">
        <v>84</v>
      </c>
      <c r="C13" s="36">
        <f>E26+E28</f>
        <v>23551.295999999998</v>
      </c>
      <c r="D13" s="47"/>
      <c r="E13" s="51"/>
    </row>
    <row r="14" spans="1:5" ht="15.75" x14ac:dyDescent="0.25">
      <c r="B14" s="52" t="s">
        <v>4</v>
      </c>
      <c r="C14" s="36">
        <f>'1 кв.'!E28+'2 кв.'!E28+'3 кв.'!E28+'4 кв'!E28</f>
        <v>12782.928</v>
      </c>
      <c r="D14" s="47"/>
      <c r="E14" s="51"/>
    </row>
    <row r="15" spans="1:5" ht="15.75" x14ac:dyDescent="0.25">
      <c r="A15" s="49"/>
      <c r="B15" s="52" t="s">
        <v>25</v>
      </c>
      <c r="C15" s="36">
        <f>'1 кв.'!E29+'2 кв.'!E29+'3 кв.'!E29+'4 кв'!E29</f>
        <v>17531.964</v>
      </c>
      <c r="D15" s="47"/>
      <c r="E15" s="51"/>
    </row>
    <row r="16" spans="1:5" ht="15.75" x14ac:dyDescent="0.25">
      <c r="A16" s="49"/>
      <c r="B16" s="52" t="s">
        <v>85</v>
      </c>
      <c r="C16" s="36">
        <f>'1 кв.'!E30+'2 кв.'!E30+'3 кв.'!E30+'4 кв'!E30</f>
        <v>15558.503999999999</v>
      </c>
      <c r="D16" s="47"/>
      <c r="E16" s="51"/>
    </row>
    <row r="17" spans="1:5" ht="15.75" x14ac:dyDescent="0.25">
      <c r="A17" s="49"/>
      <c r="B17" s="52" t="s">
        <v>86</v>
      </c>
      <c r="C17" s="36">
        <f>'1 кв.'!E31+'2 кв.'!E31+'3 кв.'!E31+'4 кв'!E31</f>
        <v>9612.66</v>
      </c>
      <c r="D17" s="47"/>
      <c r="E17" s="51"/>
    </row>
    <row r="18" spans="1:5" ht="15.75" x14ac:dyDescent="0.25">
      <c r="A18" s="49"/>
      <c r="B18" s="52" t="s">
        <v>87</v>
      </c>
      <c r="C18" s="36">
        <f>'1 кв.'!E32+'2 кв.'!E32+'3 кв.'!E32+'4 кв'!E32</f>
        <v>4634.4480000000003</v>
      </c>
      <c r="D18" s="47"/>
      <c r="E18" s="51"/>
    </row>
    <row r="19" spans="1:5" ht="15.75" x14ac:dyDescent="0.25">
      <c r="A19" s="49"/>
      <c r="B19" s="52" t="s">
        <v>88</v>
      </c>
      <c r="C19" s="36">
        <f>'1 кв.'!E33+'2 кв.'!E33+'3 кв.'!E33+'4 кв'!E33</f>
        <v>1069.4880000000001</v>
      </c>
      <c r="D19" s="47"/>
      <c r="E19" s="51"/>
    </row>
    <row r="20" spans="1:5" ht="15.75" x14ac:dyDescent="0.25">
      <c r="A20" s="49"/>
      <c r="B20" s="52" t="s">
        <v>89</v>
      </c>
      <c r="C20" s="36">
        <f>'1 кв.'!E34+'2 кв.'!E34+'3 кв.'!E34+'4 кв'!E34</f>
        <v>2250</v>
      </c>
      <c r="D20" s="47"/>
      <c r="E20" s="51"/>
    </row>
    <row r="21" spans="1:5" ht="15.75" x14ac:dyDescent="0.25">
      <c r="A21" s="49"/>
      <c r="B21" s="52" t="s">
        <v>29</v>
      </c>
      <c r="C21" s="36">
        <f>'1 кв.'!E35+'2 кв.'!E35+'3 кв.'!E35+'4 кв'!E35</f>
        <v>17188.199999999997</v>
      </c>
      <c r="D21" s="47"/>
      <c r="E21" s="51"/>
    </row>
    <row r="22" spans="1:5" ht="15.75" x14ac:dyDescent="0.25">
      <c r="A22" s="49"/>
      <c r="B22" s="52" t="s">
        <v>50</v>
      </c>
      <c r="C22" s="36">
        <f>'1 кв.'!E36+'2 кв.'!E36+'3 кв.'!E36+'4 кв'!E36</f>
        <v>20625.840000000004</v>
      </c>
      <c r="D22" s="47"/>
      <c r="E22" s="51"/>
    </row>
    <row r="23" spans="1:5" ht="15.75" x14ac:dyDescent="0.25">
      <c r="A23" s="1"/>
      <c r="B23" s="46" t="s">
        <v>90</v>
      </c>
      <c r="C23" s="34">
        <f>SUM(C12:C22)</f>
        <v>136356.20800000001</v>
      </c>
      <c r="D23" s="47"/>
      <c r="E23" s="51">
        <f>'1 кв.'!E41+'2 кв.'!E43+'3 кв.'!E44+'4 кв'!E39</f>
        <v>136356.20799999998</v>
      </c>
    </row>
    <row r="24" spans="1:5" ht="15.75" x14ac:dyDescent="0.25">
      <c r="A24" s="1"/>
      <c r="B24" s="53" t="s">
        <v>91</v>
      </c>
      <c r="C24" s="34">
        <f>C6+C10-C23</f>
        <v>-13185.738000000012</v>
      </c>
      <c r="D24" s="47"/>
    </row>
    <row r="25" spans="1:5" s="56" customFormat="1" ht="30" x14ac:dyDescent="0.25">
      <c r="A25" s="11"/>
      <c r="B25" s="54" t="s">
        <v>92</v>
      </c>
      <c r="C25" s="3" t="s">
        <v>93</v>
      </c>
      <c r="D25" s="55"/>
    </row>
    <row r="26" spans="1:5" s="56" customFormat="1" ht="15.75" x14ac:dyDescent="0.25">
      <c r="A26" s="11" t="s">
        <v>47</v>
      </c>
      <c r="B26" s="57" t="s">
        <v>43</v>
      </c>
      <c r="C26" s="3">
        <v>1</v>
      </c>
      <c r="D26" s="55"/>
      <c r="E26" s="56">
        <f>1.8*118.42</f>
        <v>213.15600000000001</v>
      </c>
    </row>
    <row r="27" spans="1:5" s="56" customFormat="1" ht="15.75" x14ac:dyDescent="0.25">
      <c r="A27" s="11" t="s">
        <v>55</v>
      </c>
      <c r="B27" s="57" t="s">
        <v>54</v>
      </c>
      <c r="C27" s="3">
        <v>0.8</v>
      </c>
      <c r="D27" s="55"/>
    </row>
    <row r="28" spans="1:5" s="56" customFormat="1" ht="15.75" x14ac:dyDescent="0.25">
      <c r="A28" s="11" t="s">
        <v>62</v>
      </c>
      <c r="B28" s="57" t="s">
        <v>58</v>
      </c>
      <c r="C28" s="3">
        <v>4</v>
      </c>
      <c r="D28" s="55"/>
      <c r="E28" s="56">
        <f>184.2*126.7</f>
        <v>23338.14</v>
      </c>
    </row>
    <row r="29" spans="1:5" s="56" customFormat="1" ht="15.75" x14ac:dyDescent="0.25">
      <c r="A29" s="11"/>
      <c r="B29" s="57" t="s">
        <v>59</v>
      </c>
      <c r="C29" s="3">
        <v>6</v>
      </c>
      <c r="D29" s="55"/>
    </row>
    <row r="30" spans="1:5" s="56" customFormat="1" ht="15.75" x14ac:dyDescent="0.25">
      <c r="A30" s="11" t="s">
        <v>63</v>
      </c>
      <c r="B30" s="57" t="s">
        <v>60</v>
      </c>
      <c r="C30" s="3">
        <v>0.7</v>
      </c>
      <c r="D30" s="55"/>
    </row>
    <row r="31" spans="1:5" s="56" customFormat="1" ht="15.75" x14ac:dyDescent="0.25">
      <c r="A31" s="11"/>
      <c r="B31" s="57" t="s">
        <v>61</v>
      </c>
      <c r="C31" s="3">
        <v>104</v>
      </c>
      <c r="D31" s="55"/>
    </row>
    <row r="32" spans="1:5" s="56" customFormat="1" ht="15.75" x14ac:dyDescent="0.25">
      <c r="A32" s="11" t="s">
        <v>94</v>
      </c>
      <c r="B32" s="57" t="s">
        <v>97</v>
      </c>
      <c r="C32" s="3">
        <v>0.5</v>
      </c>
      <c r="D32" s="55"/>
    </row>
    <row r="33" spans="1:7" s="56" customFormat="1" ht="15.75" x14ac:dyDescent="0.25">
      <c r="A33" s="11"/>
      <c r="B33" s="57" t="s">
        <v>98</v>
      </c>
      <c r="C33" s="3">
        <v>7</v>
      </c>
      <c r="D33" s="55"/>
    </row>
    <row r="34" spans="1:7" s="56" customFormat="1" ht="15.75" x14ac:dyDescent="0.25">
      <c r="A34" s="11"/>
      <c r="B34" s="57" t="s">
        <v>99</v>
      </c>
      <c r="C34" s="3">
        <v>4</v>
      </c>
      <c r="D34" s="55"/>
    </row>
    <row r="35" spans="1:7" s="56" customFormat="1" ht="15.75" x14ac:dyDescent="0.25">
      <c r="A35" s="11" t="s">
        <v>75</v>
      </c>
      <c r="B35" s="57" t="s">
        <v>73</v>
      </c>
      <c r="C35" s="3">
        <v>42</v>
      </c>
      <c r="D35" s="55"/>
    </row>
    <row r="36" spans="1:7" s="56" customFormat="1" ht="15.75" x14ac:dyDescent="0.25">
      <c r="A36" s="11"/>
      <c r="B36" s="57" t="s">
        <v>74</v>
      </c>
      <c r="C36" s="3">
        <v>16</v>
      </c>
      <c r="D36" s="55"/>
    </row>
    <row r="37" spans="1:7" s="62" customFormat="1" ht="15.75" x14ac:dyDescent="0.25">
      <c r="A37" s="58"/>
      <c r="B37" s="59"/>
      <c r="C37" s="60"/>
      <c r="D37" s="61"/>
    </row>
    <row r="38" spans="1:7" ht="15.75" x14ac:dyDescent="0.25">
      <c r="A38" s="1"/>
      <c r="B38" s="46"/>
      <c r="C38" s="46"/>
      <c r="D38" s="47"/>
    </row>
    <row r="39" spans="1:7" ht="15.75" x14ac:dyDescent="0.25">
      <c r="A39" s="46" t="s">
        <v>95</v>
      </c>
      <c r="C39" s="46"/>
      <c r="D39" s="47"/>
      <c r="G39" t="s">
        <v>103</v>
      </c>
    </row>
    <row r="40" spans="1:7" ht="15.75" x14ac:dyDescent="0.25">
      <c r="A40" s="1"/>
      <c r="B40" s="46"/>
      <c r="C40" s="46"/>
      <c r="D40" s="47"/>
    </row>
    <row r="41" spans="1:7" ht="15.75" x14ac:dyDescent="0.25">
      <c r="A41" s="1"/>
      <c r="B41" s="46"/>
      <c r="C41" s="46"/>
      <c r="D41" s="47"/>
    </row>
    <row r="42" spans="1:7" ht="15.75" x14ac:dyDescent="0.25">
      <c r="A42" s="1"/>
      <c r="B42" s="46"/>
      <c r="C42" s="46"/>
      <c r="D42" s="47"/>
    </row>
    <row r="43" spans="1:7" ht="15.75" x14ac:dyDescent="0.25">
      <c r="A43" s="1"/>
      <c r="B43" s="46"/>
      <c r="C43" s="46"/>
      <c r="D43" s="47"/>
    </row>
    <row r="44" spans="1:7" ht="15.75" x14ac:dyDescent="0.25">
      <c r="A44" s="1"/>
      <c r="B44" s="46"/>
      <c r="C44" s="46"/>
      <c r="D44" s="47"/>
    </row>
    <row r="45" spans="1:7" ht="15.75" x14ac:dyDescent="0.25">
      <c r="A45" s="1"/>
      <c r="B45" s="46"/>
      <c r="C45" s="46"/>
      <c r="D45" s="47"/>
    </row>
    <row r="46" spans="1:7" ht="15.75" x14ac:dyDescent="0.25">
      <c r="A46" s="1"/>
      <c r="B46" s="46"/>
      <c r="C46" s="46"/>
      <c r="D46" s="47"/>
    </row>
    <row r="47" spans="1:7" ht="15.75" x14ac:dyDescent="0.25">
      <c r="A47" s="1"/>
      <c r="B47" s="46"/>
      <c r="C47" s="46"/>
      <c r="D47" s="47"/>
    </row>
    <row r="48" spans="1:7" ht="15.75" x14ac:dyDescent="0.25">
      <c r="A48" s="1"/>
      <c r="B48" s="46"/>
      <c r="C48" s="46"/>
      <c r="D48" s="47"/>
    </row>
    <row r="49" spans="1:4" ht="15.75" x14ac:dyDescent="0.25">
      <c r="A49" s="1"/>
      <c r="B49" s="46"/>
      <c r="C49" s="46"/>
      <c r="D49" s="47"/>
    </row>
    <row r="50" spans="1:4" ht="15.75" x14ac:dyDescent="0.25">
      <c r="A50" s="1"/>
      <c r="B50" s="46"/>
      <c r="C50" s="46"/>
      <c r="D50" s="47"/>
    </row>
    <row r="51" spans="1:4" ht="15.75" x14ac:dyDescent="0.25">
      <c r="A51" s="1"/>
      <c r="B51" s="46"/>
      <c r="C51" s="46"/>
      <c r="D51" s="47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2017-02-02T06:49:41Z</dcterms:modified>
</cp:coreProperties>
</file>