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1 кв." sheetId="1" r:id="rId1"/>
    <sheet name="2 кв." sheetId="2" r:id="rId2"/>
    <sheet name="3 кв." sheetId="3" r:id="rId3"/>
    <sheet name="4 кв." sheetId="4" r:id="rId4"/>
    <sheet name="отчет" sheetId="5" r:id="rId5"/>
    <sheet name="Лист2" sheetId="6" r:id="rId6"/>
  </sheets>
  <definedNames>
    <definedName name="_edn1" localSheetId="0">'1 кв.'!$A$87</definedName>
    <definedName name="_edn2" localSheetId="0">'1 кв.'!$A$89</definedName>
    <definedName name="_edn3" localSheetId="0">'1 кв.'!$A$90</definedName>
    <definedName name="_edn4" localSheetId="0">'1 кв.'!$A$91</definedName>
    <definedName name="_ednref1" localSheetId="0">'1 кв.'!#REF!</definedName>
    <definedName name="_ednref2" localSheetId="0">'1 кв.'!$A$60</definedName>
    <definedName name="_ednref3" localSheetId="0">'1 кв.'!$D$59</definedName>
    <definedName name="_ednref4" localSheetId="0">'1 кв.'!$D$60</definedName>
    <definedName name="_xlnm.Print_Area" localSheetId="0">'1 кв.'!$A$1:$E$59</definedName>
    <definedName name="_xlnm.Print_Area" localSheetId="1">'2 кв.'!$A$1:$E$67</definedName>
    <definedName name="_xlnm.Print_Area" localSheetId="2">'3 кв.'!$A$1:$E$64</definedName>
    <definedName name="_xlnm.Print_Area" localSheetId="3">'4 кв.'!$A$1:$E$64</definedName>
  </definedNames>
  <calcPr calcId="145621" iterateDelta="1E-4"/>
</workbook>
</file>

<file path=xl/calcChain.xml><?xml version="1.0" encoding="utf-8"?>
<calcChain xmlns="http://schemas.openxmlformats.org/spreadsheetml/2006/main">
  <c r="E42" i="3" l="1"/>
  <c r="B67" i="2"/>
  <c r="F28" i="5"/>
  <c r="F27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11" i="5"/>
  <c r="D25" i="5"/>
  <c r="F44" i="2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11" i="5"/>
  <c r="E28" i="4"/>
  <c r="C24" i="5"/>
  <c r="E47" i="2"/>
  <c r="E40" i="2"/>
  <c r="E35" i="2"/>
  <c r="E28" i="2"/>
  <c r="E29" i="2"/>
  <c r="E25" i="5"/>
  <c r="C25" i="5"/>
  <c r="C9" i="5"/>
  <c r="E12" i="5"/>
  <c r="E13" i="5"/>
  <c r="E14" i="5"/>
  <c r="E15" i="5"/>
  <c r="E16" i="5"/>
  <c r="E17" i="5"/>
  <c r="E18" i="5"/>
  <c r="E19" i="5"/>
  <c r="E21" i="5"/>
  <c r="E22" i="5"/>
  <c r="E23" i="5"/>
  <c r="E24" i="5"/>
  <c r="E11" i="5"/>
  <c r="D12" i="5"/>
  <c r="D21" i="5"/>
  <c r="D24" i="5"/>
  <c r="C12" i="5"/>
  <c r="H12" i="5" s="1"/>
  <c r="C13" i="5"/>
  <c r="C14" i="5"/>
  <c r="C15" i="5"/>
  <c r="C16" i="5"/>
  <c r="C17" i="5"/>
  <c r="C18" i="5"/>
  <c r="C19" i="5"/>
  <c r="C20" i="5"/>
  <c r="H20" i="5" s="1"/>
  <c r="C21" i="5"/>
  <c r="H21" i="5" s="1"/>
  <c r="C22" i="5"/>
  <c r="C23" i="5"/>
  <c r="C11" i="5"/>
  <c r="B63" i="4" l="1"/>
  <c r="B62" i="4"/>
  <c r="E40" i="4"/>
  <c r="E39" i="4"/>
  <c r="E36" i="4"/>
  <c r="E35" i="4"/>
  <c r="E34" i="4"/>
  <c r="E33" i="4"/>
  <c r="E32" i="4"/>
  <c r="E31" i="4"/>
  <c r="E30" i="4"/>
  <c r="E29" i="4"/>
  <c r="E44" i="4"/>
  <c r="E44" i="3"/>
  <c r="B64" i="3" s="1"/>
  <c r="E39" i="3" l="1"/>
  <c r="E40" i="3"/>
  <c r="E36" i="3" l="1"/>
  <c r="E35" i="3"/>
  <c r="E34" i="3"/>
  <c r="E33" i="3"/>
  <c r="E32" i="3"/>
  <c r="E31" i="3"/>
  <c r="E30" i="3"/>
  <c r="E29" i="3"/>
  <c r="E28" i="3"/>
  <c r="D18" i="5" l="1"/>
  <c r="H18" i="5" s="1"/>
  <c r="E43" i="2"/>
  <c r="E42" i="2"/>
  <c r="D11" i="5" l="1"/>
  <c r="H11" i="5" s="1"/>
  <c r="E44" i="2"/>
  <c r="D23" i="5"/>
  <c r="H23" i="5" s="1"/>
  <c r="E39" i="2"/>
  <c r="D22" i="5" s="1"/>
  <c r="H22" i="5" s="1"/>
  <c r="E36" i="2"/>
  <c r="D19" i="5" s="1"/>
  <c r="H19" i="5" s="1"/>
  <c r="E34" i="2"/>
  <c r="D17" i="5" s="1"/>
  <c r="H17" i="5" s="1"/>
  <c r="E33" i="2"/>
  <c r="D16" i="5" s="1"/>
  <c r="H16" i="5" s="1"/>
  <c r="E32" i="2"/>
  <c r="D15" i="5" s="1"/>
  <c r="H15" i="5" s="1"/>
  <c r="E31" i="2"/>
  <c r="D14" i="5" s="1"/>
  <c r="H14" i="5" s="1"/>
  <c r="E30" i="2"/>
  <c r="D13" i="5" s="1"/>
  <c r="H13" i="5" s="1"/>
  <c r="H27" i="5" l="1"/>
  <c r="H28" i="5" s="1"/>
  <c r="E43" i="1"/>
  <c r="E42" i="1"/>
  <c r="B64" i="4" l="1"/>
  <c r="E40" i="1"/>
  <c r="E39" i="1"/>
  <c r="E35" i="1"/>
  <c r="E34" i="1"/>
  <c r="E33" i="1"/>
  <c r="E32" i="1" l="1"/>
  <c r="E31" i="1"/>
  <c r="E30" i="1"/>
  <c r="E29" i="1"/>
  <c r="E36" i="1" l="1"/>
  <c r="E28" i="1"/>
  <c r="E45" i="1" l="1"/>
</calcChain>
</file>

<file path=xl/sharedStrings.xml><?xml version="1.0" encoding="utf-8"?>
<sst xmlns="http://schemas.openxmlformats.org/spreadsheetml/2006/main" count="381" uniqueCount="92">
  <si>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</si>
  <si>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</si>
  <si>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</si>
  <si>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</si>
  <si>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</si>
  <si>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</si>
  <si>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</si>
  <si>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</si>
  <si>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</si>
  <si>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</si>
  <si>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</si>
  <si>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</si>
  <si>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</si>
  <si>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</si>
  <si>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</si>
  <si>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</si>
  <si>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</si>
  <si>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</si>
  <si>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</si>
  <si>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</si>
  <si>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</si>
  <si>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</si>
  <si>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</si>
  <si>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</si>
  <si>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</si>
  <si>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</si>
  <si>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</si>
  <si>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</si>
  <si>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</si>
  <si>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</si>
  <si>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</si>
  <si>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</si>
  <si>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</si>
  <si>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</si>
  <si>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</si>
  <si>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ГВС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</si>
  <si>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</si>
  <si>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</si>
  <si>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</si>
  <si>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</si>
  <si>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</si>
  <si>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</si>
  <si>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</si>
  <si>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</si>
  <si>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</si>
  <si>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Лизы Чайкиной, д. 1а/3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</si>
  <si>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№62  от   15.11.2015 г.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</si>
  <si>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№20,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№56 от 11.11.2015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</si>
  <si>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№1а/3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Лизы Чайкиной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</si>
  <si>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Черникова Романа Александровича</t>
    </r>
  </si>
  <si>
    <t>Итого:</t>
  </si>
  <si>
    <t>Промывка фильтров, счетчика, бойлера. Промывка стояков циркуляции и их регулировка</t>
  </si>
  <si>
    <t xml:space="preserve">Замена личинок на замках входа на чердак </t>
  </si>
  <si>
    <t>ч/час</t>
  </si>
  <si>
    <t>февраль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</si>
  <si>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</si>
  <si>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</si>
  <si>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</si>
  <si>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</si>
  <si>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Черникова Р.А.</t>
    </r>
  </si>
  <si>
    <t xml:space="preserve">           2. Всего за период с "01" 01 2016 г. по "31" 03 2016 г. выполнено работ (оказано услуг) на общую сумму сто шесть тысяч девятьсот один  ( прописью) рубль 35 копеек.</t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</si>
  <si>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</si>
  <si>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</si>
  <si>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июнь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</si>
  <si>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</si>
  <si>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</si>
  <si>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</si>
  <si>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</si>
  <si>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</si>
  <si>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</si>
  <si>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 xml:space="preserve">           2. Всего за период с "01" 01 2016 г. по "30" 06 2016 г. выполнено работ (оказано услуг) на общую сумму сто шесть тысяч девятьсот один  ( прописью) рубль 35 копеек.</t>
  </si>
  <si>
    <t>"30" 09  2016 г.</t>
  </si>
  <si>
    <t>3 квартал</t>
  </si>
  <si>
    <t>июль</t>
  </si>
  <si>
    <t xml:space="preserve">Монтаж полива на улицу </t>
  </si>
  <si>
    <t xml:space="preserve">           2. Всего за период с "01" 07 2016 г. по "30" 09 2016 г. выполнено работ (оказано услуг) на общую сумму восемьдесят тысяч восемьсот сорок восемь (прописью) рублей 22 копейки.</t>
  </si>
  <si>
    <t>"31" 10  2016 г.</t>
  </si>
  <si>
    <t>ОТЧЕТ</t>
  </si>
  <si>
    <t>О ВЫПОЛНЕННЫХ РАБОТАХ И ДВИЖЕНИИ  СРЕДСТВ</t>
  </si>
  <si>
    <t>по ж.д. ул. Правды, 2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</si>
  <si>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</si>
  <si>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</si>
  <si>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</si>
  <si>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</si>
  <si>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Итого расходов:</t>
  </si>
  <si>
    <t>Остаток по лицевому счету на конец  периода:</t>
  </si>
  <si>
    <t>НА ЛИЦЕВОМ СЧЕТЕ  ЗА 2016 год</t>
  </si>
  <si>
    <t>прямые затраты</t>
  </si>
  <si>
    <t>Спортивная площадка стоимость 21149,00 (стоимость работ за счет корректировки статьи Осмотры - 4392,48, статьи - Аварийно-диспетчерская служба -16756,52)</t>
  </si>
  <si>
    <t>приказ №188 от 19.07.2016г.</t>
  </si>
  <si>
    <t>корректир.материалы за 1 кв.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</si>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</sst>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4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8" xfId="0" applyFont="1" applyBorder="1" applyAlignment="1">
      <alignment wrapText="1"/>
    </xf>
    <xf numFmtId="0" fontId="12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4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0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" fontId="15" fillId="0" borderId="0" xfId="0" applyNumberFormat="1" applyFont="1" applyBorder="1"/>
    <xf numFmtId="43" fontId="0" fillId="0" borderId="0" xfId="0" applyNumberFormat="1"/>
    <xf numFmtId="43" fontId="3" fillId="0" borderId="1" xfId="1" applyFont="1" applyBorder="1" applyAlignment="1">
      <alignment vertical="center" wrapText="1"/>
    </xf>
    <xf numFmtId="164" fontId="3" fillId="0" borderId="0" xfId="0" applyNumberFormat="1" applyFont="1" applyAlignme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4" fontId="3" fillId="0" borderId="1" xfId="0" applyNumberFormat="1" applyFont="1" applyBorder="1" applyAlignment="1"/>
    <xf numFmtId="43" fontId="3" fillId="0" borderId="1" xfId="0" applyNumberFormat="1" applyFont="1" applyBorder="1" applyAlignment="1"/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Fill="1" applyBorder="1"/>
    <xf numFmtId="0" fontId="0" fillId="0" borderId="1" xfId="0" applyBorder="1"/>
    <xf numFmtId="43" fontId="3" fillId="0" borderId="0" xfId="0" applyNumberFormat="1" applyFont="1" applyBorder="1" applyAlignment="1"/>
    <xf numFmtId="0" fontId="0" fillId="0" borderId="0" xfId="0" applyBorder="1"/>
    <xf numFmtId="43" fontId="4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35" zoomScaleNormal="100" zoomScaleSheetLayoutView="100" workbookViewId="0">
      <selection activeCell="A42" sqref="A4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0" t="s">
        <v>12</v>
      </c>
      <c r="B1" s="50"/>
      <c r="C1" s="50"/>
      <c r="D1" s="50"/>
      <c r="E1" s="50"/>
    </row>
    <row r="2" spans="1:5" ht="32.25" customHeight="1" x14ac:dyDescent="0.25">
      <c r="A2" s="48" t="s">
        <v>13</v>
      </c>
      <c r="B2" s="49"/>
      <c r="C2" s="49"/>
      <c r="D2" s="49"/>
      <c r="E2" s="49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3" t="s">
        <v>15</v>
      </c>
      <c r="E4" s="53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7" t="s">
        <v>0</v>
      </c>
      <c r="B6" s="47"/>
      <c r="C6" s="47"/>
      <c r="D6" s="47"/>
      <c r="E6" s="47"/>
    </row>
    <row r="7" spans="1:5" x14ac:dyDescent="0.25">
      <c r="A7" s="51" t="s">
        <v>45</v>
      </c>
      <c r="B7" s="51"/>
      <c r="C7" s="51"/>
      <c r="D7" s="51"/>
      <c r="E7" s="51"/>
    </row>
    <row r="8" spans="1:5" x14ac:dyDescent="0.25">
      <c r="A8" s="52" t="s">
        <v>1</v>
      </c>
      <c r="B8" s="52"/>
      <c r="C8" s="52"/>
      <c r="D8" s="52"/>
      <c r="E8" s="52"/>
    </row>
    <row r="9" spans="1:5" ht="7.5" customHeight="1" x14ac:dyDescent="0.25">
      <c r="A9" s="46"/>
      <c r="B9" s="46"/>
      <c r="C9" s="46"/>
      <c r="D9" s="46"/>
      <c r="E9" s="46"/>
    </row>
    <row r="10" spans="1:5" x14ac:dyDescent="0.25">
      <c r="A10" s="47" t="s">
        <v>49</v>
      </c>
      <c r="B10" s="47"/>
      <c r="C10" s="47"/>
      <c r="D10" s="47"/>
      <c r="E10" s="47"/>
    </row>
    <row r="11" spans="1:5" ht="22.5" customHeight="1" x14ac:dyDescent="0.25">
      <c r="A11" s="54" t="s">
        <v>16</v>
      </c>
      <c r="B11" s="55"/>
      <c r="C11" s="55"/>
      <c r="D11" s="55"/>
      <c r="E11" s="55"/>
    </row>
    <row r="12" spans="1:5" ht="9" customHeight="1" x14ac:dyDescent="0.25">
      <c r="A12" s="46"/>
      <c r="B12" s="46"/>
      <c r="C12" s="46"/>
      <c r="D12" s="46"/>
      <c r="E12" s="46"/>
    </row>
    <row r="13" spans="1:5" ht="30.75" customHeight="1" x14ac:dyDescent="0.25">
      <c r="A13" s="47" t="s">
        <v>47</v>
      </c>
      <c r="B13" s="47"/>
      <c r="C13" s="47"/>
      <c r="D13" s="47"/>
      <c r="E13" s="47"/>
    </row>
    <row r="14" spans="1:5" x14ac:dyDescent="0.25">
      <c r="A14" s="52" t="s">
        <v>17</v>
      </c>
      <c r="B14" s="46"/>
      <c r="C14" s="46"/>
      <c r="D14" s="46"/>
      <c r="E14" s="46"/>
    </row>
    <row r="15" spans="1:5" x14ac:dyDescent="0.25">
      <c r="A15" s="46"/>
      <c r="B15" s="46"/>
      <c r="C15" s="46"/>
      <c r="D15" s="46"/>
      <c r="E15" s="46"/>
    </row>
    <row r="16" spans="1:5" x14ac:dyDescent="0.25">
      <c r="A16" s="47" t="s">
        <v>41</v>
      </c>
      <c r="B16" s="47"/>
      <c r="C16" s="47"/>
      <c r="D16" s="47"/>
      <c r="E16" s="47"/>
    </row>
    <row r="17" spans="1:7" ht="11.25" customHeight="1" x14ac:dyDescent="0.25">
      <c r="A17" s="52" t="s">
        <v>2</v>
      </c>
      <c r="B17" s="46"/>
      <c r="C17" s="46"/>
      <c r="D17" s="46"/>
      <c r="E17" s="46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7" t="s">
        <v>42</v>
      </c>
      <c r="B19" s="47"/>
      <c r="C19" s="47"/>
      <c r="D19" s="47"/>
      <c r="E19" s="47"/>
    </row>
    <row r="20" spans="1:7" ht="10.5" customHeight="1" x14ac:dyDescent="0.25">
      <c r="A20" s="52" t="s">
        <v>18</v>
      </c>
      <c r="B20" s="46"/>
      <c r="C20" s="46"/>
      <c r="D20" s="46"/>
      <c r="E20" s="46"/>
    </row>
    <row r="21" spans="1:7" x14ac:dyDescent="0.25">
      <c r="A21" s="46"/>
      <c r="B21" s="46"/>
      <c r="C21" s="46"/>
      <c r="D21" s="46"/>
      <c r="E21" s="46"/>
    </row>
    <row r="22" spans="1:7" ht="30.75" customHeight="1" x14ac:dyDescent="0.25">
      <c r="A22" s="47" t="s">
        <v>19</v>
      </c>
      <c r="B22" s="47"/>
      <c r="C22" s="47"/>
      <c r="D22" s="47"/>
      <c r="E22" s="47"/>
    </row>
    <row r="23" spans="1:7" x14ac:dyDescent="0.25">
      <c r="A23" s="46"/>
      <c r="B23" s="46"/>
      <c r="C23" s="46"/>
      <c r="D23" s="46"/>
      <c r="E23" s="46"/>
    </row>
    <row r="24" spans="1:7" ht="63.75" customHeight="1" x14ac:dyDescent="0.25">
      <c r="A24" s="47" t="s">
        <v>46</v>
      </c>
      <c r="B24" s="47"/>
      <c r="C24" s="47"/>
      <c r="D24" s="47"/>
      <c r="E24" s="47"/>
    </row>
    <row r="25" spans="1:7" ht="33.75" customHeight="1" x14ac:dyDescent="0.25">
      <c r="A25" s="56" t="s">
        <v>48</v>
      </c>
      <c r="B25" s="56"/>
      <c r="C25" s="56"/>
      <c r="D25" s="56"/>
      <c r="E25" s="56"/>
    </row>
    <row r="26" spans="1:7" x14ac:dyDescent="0.25">
      <c r="A26" s="56"/>
      <c r="B26" s="56"/>
      <c r="C26" s="56"/>
      <c r="D26" s="56"/>
      <c r="E26" s="56"/>
      <c r="F26" s="2">
        <v>1978.6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11515.451999999999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13355.55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11930.957999999999</v>
      </c>
    </row>
    <row r="31" spans="1:7" ht="51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8903.6999999999989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3620.8379999999997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0.42</v>
      </c>
      <c r="E33" s="11">
        <f>D33*F26*G26</f>
        <v>2493.0360000000001</v>
      </c>
    </row>
    <row r="34" spans="1:6" x14ac:dyDescent="0.25">
      <c r="A34" s="10" t="s">
        <v>36</v>
      </c>
      <c r="B34" s="14" t="s">
        <v>34</v>
      </c>
      <c r="C34" s="3" t="s">
        <v>5</v>
      </c>
      <c r="D34" s="3">
        <v>0.3</v>
      </c>
      <c r="E34" s="11">
        <f>D34*F26*G26</f>
        <v>1780.7399999999998</v>
      </c>
    </row>
    <row r="35" spans="1:6" ht="60" x14ac:dyDescent="0.25">
      <c r="A35" s="10" t="s">
        <v>28</v>
      </c>
      <c r="B35" s="12" t="s">
        <v>30</v>
      </c>
      <c r="C35" s="3" t="s">
        <v>5</v>
      </c>
      <c r="D35" s="3">
        <v>0.37</v>
      </c>
      <c r="E35" s="11">
        <f>D35*F26*G26</f>
        <v>2196.2460000000001</v>
      </c>
    </row>
    <row r="36" spans="1:6" ht="51" x14ac:dyDescent="0.25">
      <c r="A36" s="10" t="s">
        <v>27</v>
      </c>
      <c r="B36" s="12" t="s">
        <v>30</v>
      </c>
      <c r="C36" s="3" t="s">
        <v>5</v>
      </c>
      <c r="D36" s="3">
        <v>0.03</v>
      </c>
      <c r="E36" s="11">
        <f>D36*F26*G26</f>
        <v>178.07399999999998</v>
      </c>
    </row>
    <row r="37" spans="1:6" ht="60.75" thickBot="1" x14ac:dyDescent="0.3">
      <c r="A37" s="10" t="s">
        <v>44</v>
      </c>
      <c r="B37" s="12" t="s">
        <v>37</v>
      </c>
      <c r="C37" s="3" t="s">
        <v>5</v>
      </c>
      <c r="D37" s="3">
        <v>0.24</v>
      </c>
      <c r="E37" s="27">
        <v>2160</v>
      </c>
    </row>
    <row r="38" spans="1:6" ht="39" thickBot="1" x14ac:dyDescent="0.3">
      <c r="A38" s="10" t="s">
        <v>38</v>
      </c>
      <c r="B38" s="12" t="s">
        <v>39</v>
      </c>
      <c r="C38" s="3" t="s">
        <v>5</v>
      </c>
      <c r="D38" s="3">
        <v>0.28000000000000003</v>
      </c>
      <c r="E38" s="27">
        <v>0</v>
      </c>
    </row>
    <row r="39" spans="1:6" x14ac:dyDescent="0.25">
      <c r="A39" s="10" t="s">
        <v>29</v>
      </c>
      <c r="B39" s="12" t="s">
        <v>43</v>
      </c>
      <c r="C39" s="3" t="s">
        <v>5</v>
      </c>
      <c r="D39" s="3">
        <v>0.63</v>
      </c>
      <c r="E39" s="11">
        <f>D39*F26*G26</f>
        <v>3739.5540000000001</v>
      </c>
    </row>
    <row r="40" spans="1:6" ht="15.75" thickBot="1" x14ac:dyDescent="0.3">
      <c r="A40" s="24" t="s">
        <v>40</v>
      </c>
      <c r="B40" s="25" t="s">
        <v>43</v>
      </c>
      <c r="C40" s="26" t="s">
        <v>5</v>
      </c>
      <c r="D40" s="26">
        <v>3.3</v>
      </c>
      <c r="E40" s="27">
        <f>D40*F26*G26</f>
        <v>19588.14</v>
      </c>
    </row>
    <row r="41" spans="1:6" ht="15.75" thickBot="1" x14ac:dyDescent="0.3">
      <c r="A41" s="32" t="s">
        <v>55</v>
      </c>
      <c r="B41" s="33" t="s">
        <v>56</v>
      </c>
      <c r="C41" s="34" t="s">
        <v>57</v>
      </c>
      <c r="D41" s="34"/>
      <c r="E41" s="35">
        <v>12930.36</v>
      </c>
    </row>
    <row r="42" spans="1:6" ht="30.75" thickTop="1" x14ac:dyDescent="0.25">
      <c r="A42" s="21" t="s">
        <v>52</v>
      </c>
      <c r="B42" s="29" t="s">
        <v>54</v>
      </c>
      <c r="C42" s="22" t="s">
        <v>53</v>
      </c>
      <c r="D42" s="29">
        <v>6</v>
      </c>
      <c r="E42" s="23">
        <f>D42*F42</f>
        <v>710.52</v>
      </c>
      <c r="F42" s="2">
        <v>118.42</v>
      </c>
    </row>
    <row r="43" spans="1:6" ht="45" x14ac:dyDescent="0.25">
      <c r="A43" s="20" t="s">
        <v>51</v>
      </c>
      <c r="B43" s="28" t="s">
        <v>54</v>
      </c>
      <c r="C43" s="3" t="s">
        <v>53</v>
      </c>
      <c r="D43" s="28">
        <v>8</v>
      </c>
      <c r="E43" s="11">
        <f>D43*F42</f>
        <v>947.36</v>
      </c>
    </row>
    <row r="44" spans="1:6" x14ac:dyDescent="0.25">
      <c r="A44" s="20"/>
      <c r="B44" s="20"/>
      <c r="C44" s="3"/>
      <c r="D44" s="3"/>
      <c r="E44" s="11"/>
    </row>
    <row r="45" spans="1:6" s="19" customFormat="1" ht="14.25" x14ac:dyDescent="0.2">
      <c r="A45" s="15" t="s">
        <v>50</v>
      </c>
      <c r="B45" s="16"/>
      <c r="C45" s="17"/>
      <c r="D45" s="17"/>
      <c r="E45" s="18">
        <f>SUM(E28:E43)</f>
        <v>96050.527999999991</v>
      </c>
    </row>
    <row r="47" spans="1:6" ht="42.75" customHeight="1" x14ac:dyDescent="0.25">
      <c r="A47" s="47" t="s">
        <v>60</v>
      </c>
      <c r="B47" s="47"/>
      <c r="C47" s="47"/>
      <c r="D47" s="47"/>
      <c r="E47" s="47"/>
    </row>
    <row r="48" spans="1:6" ht="30" customHeight="1" x14ac:dyDescent="0.25">
      <c r="A48" s="47" t="s">
        <v>23</v>
      </c>
      <c r="B48" s="47"/>
      <c r="C48" s="47"/>
      <c r="D48" s="47"/>
      <c r="E48" s="47"/>
    </row>
    <row r="49" spans="1:5" x14ac:dyDescent="0.25">
      <c r="A49" s="47" t="s">
        <v>22</v>
      </c>
      <c r="B49" s="47"/>
      <c r="C49" s="47"/>
      <c r="D49" s="47"/>
      <c r="E49" s="47"/>
    </row>
    <row r="50" spans="1:5" ht="31.5" customHeight="1" x14ac:dyDescent="0.25">
      <c r="A50" s="47" t="s">
        <v>61</v>
      </c>
      <c r="B50" s="47"/>
      <c r="C50" s="47"/>
      <c r="D50" s="47"/>
      <c r="E50" s="47"/>
    </row>
    <row r="51" spans="1:5" x14ac:dyDescent="0.25">
      <c r="A51" s="47" t="s">
        <v>20</v>
      </c>
      <c r="B51" s="47"/>
      <c r="C51" s="47"/>
      <c r="D51" s="47"/>
      <c r="E51" s="47"/>
    </row>
    <row r="52" spans="1:5" x14ac:dyDescent="0.25">
      <c r="A52" s="59" t="s">
        <v>6</v>
      </c>
      <c r="B52" s="59"/>
      <c r="C52" s="59"/>
      <c r="D52" s="59"/>
      <c r="E52" s="59"/>
    </row>
    <row r="53" spans="1:5" x14ac:dyDescent="0.25">
      <c r="A53" s="47" t="s">
        <v>20</v>
      </c>
      <c r="B53" s="47"/>
      <c r="C53" s="47"/>
      <c r="D53" s="47"/>
      <c r="E53" s="47"/>
    </row>
    <row r="54" spans="1:5" ht="15" customHeight="1" x14ac:dyDescent="0.25">
      <c r="A54" s="60" t="s">
        <v>58</v>
      </c>
      <c r="B54" s="60"/>
      <c r="C54" s="60"/>
      <c r="D54" s="60"/>
      <c r="E54" s="8"/>
    </row>
    <row r="55" spans="1:5" ht="11.25" customHeight="1" x14ac:dyDescent="0.25">
      <c r="B55" s="57" t="s">
        <v>21</v>
      </c>
      <c r="C55" s="57"/>
      <c r="D55" s="57"/>
      <c r="E55" s="9" t="s">
        <v>7</v>
      </c>
    </row>
    <row r="56" spans="1:5" x14ac:dyDescent="0.25">
      <c r="A56" s="6"/>
      <c r="B56" s="6"/>
      <c r="C56" s="6"/>
      <c r="D56" s="6"/>
      <c r="E56" s="6"/>
    </row>
    <row r="57" spans="1:5" x14ac:dyDescent="0.25">
      <c r="A57" s="61" t="s">
        <v>59</v>
      </c>
      <c r="B57" s="61"/>
      <c r="C57" s="61"/>
      <c r="D57" s="61"/>
      <c r="E57" s="8"/>
    </row>
    <row r="58" spans="1:5" ht="11.25" customHeight="1" x14ac:dyDescent="0.25">
      <c r="B58" s="58" t="s">
        <v>21</v>
      </c>
      <c r="C58" s="58"/>
      <c r="D58" s="58"/>
      <c r="E58" s="9" t="s">
        <v>7</v>
      </c>
    </row>
  </sheetData>
  <mergeCells count="34">
    <mergeCell ref="B55:D55"/>
    <mergeCell ref="B58:D58"/>
    <mergeCell ref="A49:E49"/>
    <mergeCell ref="A50:E50"/>
    <mergeCell ref="A51:E51"/>
    <mergeCell ref="A52:E52"/>
    <mergeCell ref="A53:E53"/>
    <mergeCell ref="A54:D54"/>
    <mergeCell ref="A57:D57"/>
    <mergeCell ref="A24:E24"/>
    <mergeCell ref="A25:E25"/>
    <mergeCell ref="A26:E26"/>
    <mergeCell ref="A47:E47"/>
    <mergeCell ref="A48:E48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view="pageBreakPreview" topLeftCell="A34" zoomScaleNormal="100" zoomScaleSheetLayoutView="100" workbookViewId="0">
      <selection activeCell="E38" sqref="E3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1.140625" style="2" bestFit="1" customWidth="1"/>
    <col min="7" max="16384" width="9.140625" style="2"/>
  </cols>
  <sheetData>
    <row r="1" spans="1:5" ht="15.75" x14ac:dyDescent="0.25">
      <c r="A1" s="50" t="s">
        <v>12</v>
      </c>
      <c r="B1" s="50"/>
      <c r="C1" s="50"/>
      <c r="D1" s="50"/>
      <c r="E1" s="50"/>
    </row>
    <row r="2" spans="1:5" ht="30.75" customHeight="1" x14ac:dyDescent="0.25">
      <c r="A2" s="48" t="s">
        <v>13</v>
      </c>
      <c r="B2" s="49"/>
      <c r="C2" s="49"/>
      <c r="D2" s="49"/>
      <c r="E2" s="49"/>
    </row>
    <row r="3" spans="1:5" x14ac:dyDescent="0.25">
      <c r="A3" s="30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3" t="s">
        <v>62</v>
      </c>
      <c r="E4" s="53"/>
    </row>
    <row r="5" spans="1:5" x14ac:dyDescent="0.25">
      <c r="A5" s="30"/>
      <c r="B5" s="4"/>
      <c r="C5" s="4"/>
      <c r="D5" s="4"/>
      <c r="E5" s="4"/>
    </row>
    <row r="6" spans="1:5" x14ac:dyDescent="0.25">
      <c r="A6" s="47" t="s">
        <v>0</v>
      </c>
      <c r="B6" s="47"/>
      <c r="C6" s="47"/>
      <c r="D6" s="47"/>
      <c r="E6" s="47"/>
    </row>
    <row r="7" spans="1:5" x14ac:dyDescent="0.25">
      <c r="A7" s="51" t="s">
        <v>45</v>
      </c>
      <c r="B7" s="51"/>
      <c r="C7" s="51"/>
      <c r="D7" s="51"/>
      <c r="E7" s="51"/>
    </row>
    <row r="8" spans="1:5" x14ac:dyDescent="0.25">
      <c r="A8" s="52" t="s">
        <v>1</v>
      </c>
      <c r="B8" s="52"/>
      <c r="C8" s="52"/>
      <c r="D8" s="52"/>
      <c r="E8" s="52"/>
    </row>
    <row r="9" spans="1:5" x14ac:dyDescent="0.25">
      <c r="A9" s="46"/>
      <c r="B9" s="46"/>
      <c r="C9" s="46"/>
      <c r="D9" s="46"/>
      <c r="E9" s="46"/>
    </row>
    <row r="10" spans="1:5" x14ac:dyDescent="0.25">
      <c r="A10" s="47" t="s">
        <v>49</v>
      </c>
      <c r="B10" s="47"/>
      <c r="C10" s="47"/>
      <c r="D10" s="47"/>
      <c r="E10" s="47"/>
    </row>
    <row r="11" spans="1:5" ht="30" customHeight="1" x14ac:dyDescent="0.25">
      <c r="A11" s="54" t="s">
        <v>16</v>
      </c>
      <c r="B11" s="55"/>
      <c r="C11" s="55"/>
      <c r="D11" s="55"/>
      <c r="E11" s="55"/>
    </row>
    <row r="12" spans="1:5" x14ac:dyDescent="0.25">
      <c r="A12" s="46"/>
      <c r="B12" s="46"/>
      <c r="C12" s="46"/>
      <c r="D12" s="46"/>
      <c r="E12" s="46"/>
    </row>
    <row r="13" spans="1:5" x14ac:dyDescent="0.25">
      <c r="A13" s="47" t="s">
        <v>47</v>
      </c>
      <c r="B13" s="47"/>
      <c r="C13" s="47"/>
      <c r="D13" s="47"/>
      <c r="E13" s="47"/>
    </row>
    <row r="14" spans="1:5" x14ac:dyDescent="0.25">
      <c r="A14" s="52" t="s">
        <v>17</v>
      </c>
      <c r="B14" s="46"/>
      <c r="C14" s="46"/>
      <c r="D14" s="46"/>
      <c r="E14" s="46"/>
    </row>
    <row r="15" spans="1:5" x14ac:dyDescent="0.25">
      <c r="A15" s="46"/>
      <c r="B15" s="46"/>
      <c r="C15" s="46"/>
      <c r="D15" s="46"/>
      <c r="E15" s="46"/>
    </row>
    <row r="16" spans="1:5" x14ac:dyDescent="0.25">
      <c r="A16" s="47" t="s">
        <v>41</v>
      </c>
      <c r="B16" s="47"/>
      <c r="C16" s="47"/>
      <c r="D16" s="47"/>
      <c r="E16" s="47"/>
    </row>
    <row r="17" spans="1:7" ht="11.25" customHeight="1" x14ac:dyDescent="0.25">
      <c r="A17" s="52" t="s">
        <v>2</v>
      </c>
      <c r="B17" s="46"/>
      <c r="C17" s="46"/>
      <c r="D17" s="46"/>
      <c r="E17" s="46"/>
    </row>
    <row r="18" spans="1:7" ht="11.25" customHeight="1" x14ac:dyDescent="0.25">
      <c r="A18" s="31"/>
      <c r="B18" s="30"/>
      <c r="C18" s="30"/>
      <c r="D18" s="30"/>
      <c r="E18" s="30"/>
    </row>
    <row r="19" spans="1:7" x14ac:dyDescent="0.25">
      <c r="A19" s="47" t="s">
        <v>42</v>
      </c>
      <c r="B19" s="47"/>
      <c r="C19" s="47"/>
      <c r="D19" s="47"/>
      <c r="E19" s="47"/>
    </row>
    <row r="20" spans="1:7" ht="10.5" customHeight="1" x14ac:dyDescent="0.25">
      <c r="A20" s="52" t="s">
        <v>18</v>
      </c>
      <c r="B20" s="46"/>
      <c r="C20" s="46"/>
      <c r="D20" s="46"/>
      <c r="E20" s="46"/>
    </row>
    <row r="21" spans="1:7" x14ac:dyDescent="0.25">
      <c r="A21" s="46"/>
      <c r="B21" s="46"/>
      <c r="C21" s="46"/>
      <c r="D21" s="46"/>
      <c r="E21" s="46"/>
    </row>
    <row r="22" spans="1:7" ht="30.75" customHeight="1" x14ac:dyDescent="0.25">
      <c r="A22" s="47" t="s">
        <v>19</v>
      </c>
      <c r="B22" s="47"/>
      <c r="C22" s="47"/>
      <c r="D22" s="47"/>
      <c r="E22" s="47"/>
    </row>
    <row r="23" spans="1:7" x14ac:dyDescent="0.25">
      <c r="A23" s="46"/>
      <c r="B23" s="46"/>
      <c r="C23" s="46"/>
      <c r="D23" s="46"/>
      <c r="E23" s="46"/>
    </row>
    <row r="24" spans="1:7" ht="63.75" customHeight="1" x14ac:dyDescent="0.25">
      <c r="A24" s="47" t="s">
        <v>46</v>
      </c>
      <c r="B24" s="47"/>
      <c r="C24" s="47"/>
      <c r="D24" s="47"/>
      <c r="E24" s="47"/>
    </row>
    <row r="25" spans="1:7" ht="33.75" customHeight="1" x14ac:dyDescent="0.25">
      <c r="A25" s="56" t="s">
        <v>48</v>
      </c>
      <c r="B25" s="56"/>
      <c r="C25" s="56"/>
      <c r="D25" s="56"/>
      <c r="E25" s="56"/>
    </row>
    <row r="26" spans="1:7" x14ac:dyDescent="0.25">
      <c r="A26" s="56"/>
      <c r="B26" s="56"/>
      <c r="C26" s="56"/>
      <c r="D26" s="56"/>
      <c r="E26" s="56"/>
      <c r="F26" s="2">
        <v>1978.6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11515.451999999999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13355.55</v>
      </c>
    </row>
    <row r="30" spans="1:7" ht="38.25" x14ac:dyDescent="0.25">
      <c r="A30" s="10" t="s">
        <v>31</v>
      </c>
      <c r="B30" s="12" t="s">
        <v>64</v>
      </c>
      <c r="C30" s="3" t="s">
        <v>5</v>
      </c>
      <c r="D30" s="3">
        <v>2.0099999999999998</v>
      </c>
      <c r="E30" s="11">
        <f>D30*F26*G26</f>
        <v>11930.957999999999</v>
      </c>
    </row>
    <row r="31" spans="1:7" ht="38.25" x14ac:dyDescent="0.25">
      <c r="A31" s="10" t="s">
        <v>32</v>
      </c>
      <c r="B31" s="12" t="s">
        <v>64</v>
      </c>
      <c r="C31" s="3" t="s">
        <v>5</v>
      </c>
      <c r="D31" s="3">
        <v>1.5</v>
      </c>
      <c r="E31" s="11">
        <f>D31*F26*G26</f>
        <v>8903.6999999999989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3620.8379999999997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0.42</v>
      </c>
      <c r="E33" s="11">
        <f>D33*F26*G26</f>
        <v>2493.0360000000001</v>
      </c>
    </row>
    <row r="34" spans="1:6" x14ac:dyDescent="0.25">
      <c r="A34" s="10" t="s">
        <v>36</v>
      </c>
      <c r="B34" s="14" t="s">
        <v>34</v>
      </c>
      <c r="C34" s="3" t="s">
        <v>5</v>
      </c>
      <c r="D34" s="3">
        <v>0.3</v>
      </c>
      <c r="E34" s="11">
        <f>D34*F26*G26</f>
        <v>1780.7399999999998</v>
      </c>
    </row>
    <row r="35" spans="1:6" ht="60" x14ac:dyDescent="0.25">
      <c r="A35" s="10" t="s">
        <v>28</v>
      </c>
      <c r="B35" s="12" t="s">
        <v>64</v>
      </c>
      <c r="C35" s="3" t="s">
        <v>5</v>
      </c>
      <c r="D35" s="3">
        <v>0.37</v>
      </c>
      <c r="E35" s="11">
        <f>D35*F26*G26</f>
        <v>2196.2460000000001</v>
      </c>
    </row>
    <row r="36" spans="1:6" ht="38.25" x14ac:dyDescent="0.25">
      <c r="A36" s="10" t="s">
        <v>27</v>
      </c>
      <c r="B36" s="12" t="s">
        <v>64</v>
      </c>
      <c r="C36" s="3" t="s">
        <v>5</v>
      </c>
      <c r="D36" s="3">
        <v>0.03</v>
      </c>
      <c r="E36" s="11">
        <f>D36*F26*G26</f>
        <v>178.07399999999998</v>
      </c>
    </row>
    <row r="37" spans="1:6" ht="60.75" thickBot="1" x14ac:dyDescent="0.3">
      <c r="A37" s="10" t="s">
        <v>44</v>
      </c>
      <c r="B37" s="12" t="s">
        <v>37</v>
      </c>
      <c r="C37" s="3" t="s">
        <v>5</v>
      </c>
      <c r="D37" s="3">
        <v>0.24</v>
      </c>
      <c r="E37" s="27" t="s">
        <v>91</v>
      </c>
    </row>
    <row r="38" spans="1:6" ht="39" thickBot="1" x14ac:dyDescent="0.3">
      <c r="A38" s="10" t="s">
        <v>38</v>
      </c>
      <c r="B38" s="12" t="s">
        <v>39</v>
      </c>
      <c r="C38" s="3" t="s">
        <v>5</v>
      </c>
      <c r="D38" s="3">
        <v>0.28000000000000003</v>
      </c>
      <c r="E38" s="27">
        <v>0</v>
      </c>
    </row>
    <row r="39" spans="1:6" x14ac:dyDescent="0.25">
      <c r="A39" s="10" t="s">
        <v>29</v>
      </c>
      <c r="B39" s="12" t="s">
        <v>43</v>
      </c>
      <c r="C39" s="3" t="s">
        <v>5</v>
      </c>
      <c r="D39" s="3">
        <v>0.63</v>
      </c>
      <c r="E39" s="11">
        <f>D39*F26*G26</f>
        <v>3739.5540000000001</v>
      </c>
    </row>
    <row r="40" spans="1:6" ht="15.75" thickBot="1" x14ac:dyDescent="0.3">
      <c r="A40" s="24" t="s">
        <v>40</v>
      </c>
      <c r="B40" s="25" t="s">
        <v>43</v>
      </c>
      <c r="C40" s="26" t="s">
        <v>5</v>
      </c>
      <c r="D40" s="26">
        <v>3.3</v>
      </c>
      <c r="E40" s="27">
        <f>D40*F26*G26</f>
        <v>19588.14</v>
      </c>
    </row>
    <row r="41" spans="1:6" ht="15.75" thickBot="1" x14ac:dyDescent="0.3">
      <c r="A41" s="32" t="s">
        <v>55</v>
      </c>
      <c r="B41" s="33" t="s">
        <v>56</v>
      </c>
      <c r="C41" s="34" t="s">
        <v>57</v>
      </c>
      <c r="D41" s="34"/>
      <c r="E41" s="35">
        <v>727.81</v>
      </c>
    </row>
    <row r="42" spans="1:6" ht="30.75" thickTop="1" x14ac:dyDescent="0.25">
      <c r="A42" s="21" t="s">
        <v>52</v>
      </c>
      <c r="B42" s="29" t="s">
        <v>54</v>
      </c>
      <c r="C42" s="22" t="s">
        <v>53</v>
      </c>
      <c r="D42" s="29">
        <v>6</v>
      </c>
      <c r="E42" s="23">
        <f>D42*F42</f>
        <v>710.52</v>
      </c>
      <c r="F42" s="2">
        <v>118.42</v>
      </c>
    </row>
    <row r="43" spans="1:6" ht="45" x14ac:dyDescent="0.25">
      <c r="A43" s="20" t="s">
        <v>51</v>
      </c>
      <c r="B43" s="28" t="s">
        <v>54</v>
      </c>
      <c r="C43" s="3" t="s">
        <v>53</v>
      </c>
      <c r="D43" s="28">
        <v>8</v>
      </c>
      <c r="E43" s="11">
        <f>D43*F42</f>
        <v>947.36</v>
      </c>
    </row>
    <row r="44" spans="1:6" ht="45" x14ac:dyDescent="0.25">
      <c r="A44" s="20" t="s">
        <v>51</v>
      </c>
      <c r="B44" s="28" t="s">
        <v>63</v>
      </c>
      <c r="C44" s="3" t="s">
        <v>53</v>
      </c>
      <c r="D44" s="36">
        <v>7</v>
      </c>
      <c r="E44" s="11">
        <f>D44*126.7</f>
        <v>886.9</v>
      </c>
      <c r="F44" s="87">
        <f>SUM(E42:E44)</f>
        <v>2544.7800000000002</v>
      </c>
    </row>
    <row r="45" spans="1:6" ht="90" x14ac:dyDescent="0.25">
      <c r="A45" s="20" t="s">
        <v>88</v>
      </c>
      <c r="B45" s="20" t="s">
        <v>89</v>
      </c>
      <c r="C45" s="3"/>
      <c r="D45" s="3" t="s">
        <v>90</v>
      </c>
      <c r="E45" s="11">
        <v>-10106.1</v>
      </c>
    </row>
    <row r="46" spans="1:6" x14ac:dyDescent="0.25">
      <c r="A46" s="43"/>
      <c r="B46" s="43"/>
      <c r="C46" s="3"/>
      <c r="D46" s="3"/>
      <c r="E46" s="11"/>
    </row>
    <row r="47" spans="1:6" s="19" customFormat="1" ht="14.25" x14ac:dyDescent="0.2">
      <c r="A47" s="15" t="s">
        <v>50</v>
      </c>
      <c r="B47" s="16"/>
      <c r="C47" s="17"/>
      <c r="D47" s="17"/>
      <c r="E47" s="18">
        <f>SUM(E28:E46)</f>
        <v>72468.777999999977</v>
      </c>
    </row>
    <row r="49" spans="1:5" ht="31.5" customHeight="1" x14ac:dyDescent="0.25">
      <c r="A49" s="47" t="s">
        <v>70</v>
      </c>
      <c r="B49" s="47"/>
      <c r="C49" s="47"/>
      <c r="D49" s="47"/>
      <c r="E49" s="47"/>
    </row>
    <row r="50" spans="1:5" ht="32.25" customHeight="1" x14ac:dyDescent="0.25">
      <c r="A50" s="47" t="s">
        <v>23</v>
      </c>
      <c r="B50" s="47"/>
      <c r="C50" s="47"/>
      <c r="D50" s="47"/>
      <c r="E50" s="47"/>
    </row>
    <row r="51" spans="1:5" x14ac:dyDescent="0.25">
      <c r="A51" s="47" t="s">
        <v>22</v>
      </c>
      <c r="B51" s="47"/>
      <c r="C51" s="47"/>
      <c r="D51" s="47"/>
      <c r="E51" s="47"/>
    </row>
    <row r="52" spans="1:5" x14ac:dyDescent="0.25">
      <c r="A52" s="47" t="s">
        <v>61</v>
      </c>
      <c r="B52" s="47"/>
      <c r="C52" s="47"/>
      <c r="D52" s="47"/>
      <c r="E52" s="47"/>
    </row>
    <row r="53" spans="1:5" x14ac:dyDescent="0.25">
      <c r="A53" s="47" t="s">
        <v>20</v>
      </c>
      <c r="B53" s="47"/>
      <c r="C53" s="47"/>
      <c r="D53" s="47"/>
      <c r="E53" s="47"/>
    </row>
    <row r="54" spans="1:5" x14ac:dyDescent="0.25">
      <c r="A54" s="59" t="s">
        <v>6</v>
      </c>
      <c r="B54" s="59"/>
      <c r="C54" s="59"/>
      <c r="D54" s="59"/>
      <c r="E54" s="59"/>
    </row>
    <row r="55" spans="1:5" ht="8.25" customHeight="1" x14ac:dyDescent="0.25">
      <c r="A55" s="47" t="s">
        <v>20</v>
      </c>
      <c r="B55" s="47"/>
      <c r="C55" s="47"/>
      <c r="D55" s="47"/>
      <c r="E55" s="47"/>
    </row>
    <row r="56" spans="1:5" x14ac:dyDescent="0.25">
      <c r="A56" s="60" t="s">
        <v>58</v>
      </c>
      <c r="B56" s="60"/>
      <c r="C56" s="60"/>
      <c r="D56" s="60"/>
      <c r="E56" s="8"/>
    </row>
    <row r="57" spans="1:5" x14ac:dyDescent="0.25">
      <c r="B57" s="57" t="s">
        <v>21</v>
      </c>
      <c r="C57" s="57"/>
      <c r="D57" s="57"/>
      <c r="E57" s="9" t="s">
        <v>7</v>
      </c>
    </row>
    <row r="58" spans="1:5" x14ac:dyDescent="0.25">
      <c r="A58" s="31"/>
      <c r="B58" s="31"/>
      <c r="C58" s="31"/>
      <c r="D58" s="31"/>
      <c r="E58" s="31"/>
    </row>
    <row r="59" spans="1:5" x14ac:dyDescent="0.25">
      <c r="A59" s="61" t="s">
        <v>59</v>
      </c>
      <c r="B59" s="61"/>
      <c r="C59" s="61"/>
      <c r="D59" s="61"/>
      <c r="E59" s="8"/>
    </row>
    <row r="60" spans="1:5" x14ac:dyDescent="0.25">
      <c r="B60" s="58" t="s">
        <v>21</v>
      </c>
      <c r="C60" s="58"/>
      <c r="D60" s="58"/>
      <c r="E60" s="9" t="s">
        <v>7</v>
      </c>
    </row>
    <row r="63" spans="1:5" x14ac:dyDescent="0.25">
      <c r="A63" s="19" t="s">
        <v>65</v>
      </c>
    </row>
    <row r="64" spans="1:5" x14ac:dyDescent="0.25">
      <c r="A64" s="2" t="s">
        <v>66</v>
      </c>
      <c r="B64" s="37">
        <v>-55392.22</v>
      </c>
    </row>
    <row r="65" spans="1:2" ht="15.75" x14ac:dyDescent="0.25">
      <c r="A65" s="38" t="s">
        <v>67</v>
      </c>
      <c r="B65" s="39">
        <v>169368.36</v>
      </c>
    </row>
    <row r="66" spans="1:2" x14ac:dyDescent="0.25">
      <c r="A66" s="2" t="s">
        <v>68</v>
      </c>
      <c r="B66" s="39">
        <v>165021.85999999999</v>
      </c>
    </row>
    <row r="67" spans="1:2" x14ac:dyDescent="0.25">
      <c r="A67" s="40" t="s">
        <v>69</v>
      </c>
      <c r="B67" s="37">
        <f>B64+B66-E47-'1 кв.'!E45</f>
        <v>-58889.665999999983</v>
      </c>
    </row>
  </sheetData>
  <mergeCells count="34">
    <mergeCell ref="A56:D56"/>
    <mergeCell ref="B57:D57"/>
    <mergeCell ref="A59:D59"/>
    <mergeCell ref="B60:D60"/>
    <mergeCell ref="A50:E50"/>
    <mergeCell ref="A51:E51"/>
    <mergeCell ref="A52:E52"/>
    <mergeCell ref="A53:E53"/>
    <mergeCell ref="A54:E54"/>
    <mergeCell ref="A55:E55"/>
    <mergeCell ref="A49:E4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topLeftCell="A20" zoomScaleNormal="100" zoomScaleSheetLayoutView="100" workbookViewId="0">
      <selection activeCell="E43" sqref="E4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0" t="s">
        <v>12</v>
      </c>
      <c r="B1" s="50"/>
      <c r="C1" s="50"/>
      <c r="D1" s="50"/>
      <c r="E1" s="50"/>
    </row>
    <row r="2" spans="1:5" ht="33" customHeight="1" x14ac:dyDescent="0.25">
      <c r="A2" s="48" t="s">
        <v>13</v>
      </c>
      <c r="B2" s="49"/>
      <c r="C2" s="49"/>
      <c r="D2" s="49"/>
      <c r="E2" s="49"/>
    </row>
    <row r="3" spans="1:5" x14ac:dyDescent="0.25">
      <c r="A3" s="41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3" t="s">
        <v>71</v>
      </c>
      <c r="E4" s="53"/>
    </row>
    <row r="5" spans="1:5" x14ac:dyDescent="0.25">
      <c r="A5" s="41"/>
      <c r="B5" s="4"/>
      <c r="C5" s="4"/>
      <c r="D5" s="4"/>
      <c r="E5" s="4"/>
    </row>
    <row r="6" spans="1:5" x14ac:dyDescent="0.25">
      <c r="A6" s="47" t="s">
        <v>0</v>
      </c>
      <c r="B6" s="47"/>
      <c r="C6" s="47"/>
      <c r="D6" s="47"/>
      <c r="E6" s="47"/>
    </row>
    <row r="7" spans="1:5" x14ac:dyDescent="0.25">
      <c r="A7" s="51" t="s">
        <v>45</v>
      </c>
      <c r="B7" s="51"/>
      <c r="C7" s="51"/>
      <c r="D7" s="51"/>
      <c r="E7" s="51"/>
    </row>
    <row r="8" spans="1:5" x14ac:dyDescent="0.25">
      <c r="A8" s="52" t="s">
        <v>1</v>
      </c>
      <c r="B8" s="52"/>
      <c r="C8" s="52"/>
      <c r="D8" s="52"/>
      <c r="E8" s="52"/>
    </row>
    <row r="9" spans="1:5" x14ac:dyDescent="0.25">
      <c r="A9" s="46"/>
      <c r="B9" s="46"/>
      <c r="C9" s="46"/>
      <c r="D9" s="46"/>
      <c r="E9" s="46"/>
    </row>
    <row r="10" spans="1:5" x14ac:dyDescent="0.25">
      <c r="A10" s="47" t="s">
        <v>49</v>
      </c>
      <c r="B10" s="47"/>
      <c r="C10" s="47"/>
      <c r="D10" s="47"/>
      <c r="E10" s="47"/>
    </row>
    <row r="11" spans="1:5" ht="28.5" customHeight="1" x14ac:dyDescent="0.25">
      <c r="A11" s="54" t="s">
        <v>16</v>
      </c>
      <c r="B11" s="55"/>
      <c r="C11" s="55"/>
      <c r="D11" s="55"/>
      <c r="E11" s="55"/>
    </row>
    <row r="12" spans="1:5" x14ac:dyDescent="0.25">
      <c r="A12" s="46"/>
      <c r="B12" s="46"/>
      <c r="C12" s="46"/>
      <c r="D12" s="46"/>
      <c r="E12" s="46"/>
    </row>
    <row r="13" spans="1:5" ht="29.25" customHeight="1" x14ac:dyDescent="0.25">
      <c r="A13" s="47" t="s">
        <v>47</v>
      </c>
      <c r="B13" s="47"/>
      <c r="C13" s="47"/>
      <c r="D13" s="47"/>
      <c r="E13" s="47"/>
    </row>
    <row r="14" spans="1:5" x14ac:dyDescent="0.25">
      <c r="A14" s="52" t="s">
        <v>17</v>
      </c>
      <c r="B14" s="46"/>
      <c r="C14" s="46"/>
      <c r="D14" s="46"/>
      <c r="E14" s="46"/>
    </row>
    <row r="15" spans="1:5" x14ac:dyDescent="0.25">
      <c r="A15" s="46"/>
      <c r="B15" s="46"/>
      <c r="C15" s="46"/>
      <c r="D15" s="46"/>
      <c r="E15" s="46"/>
    </row>
    <row r="16" spans="1:5" x14ac:dyDescent="0.25">
      <c r="A16" s="47" t="s">
        <v>41</v>
      </c>
      <c r="B16" s="47"/>
      <c r="C16" s="47"/>
      <c r="D16" s="47"/>
      <c r="E16" s="47"/>
    </row>
    <row r="17" spans="1:7" ht="11.25" customHeight="1" x14ac:dyDescent="0.25">
      <c r="A17" s="52" t="s">
        <v>2</v>
      </c>
      <c r="B17" s="46"/>
      <c r="C17" s="46"/>
      <c r="D17" s="46"/>
      <c r="E17" s="46"/>
    </row>
    <row r="18" spans="1:7" ht="11.25" customHeight="1" x14ac:dyDescent="0.25">
      <c r="A18" s="42"/>
      <c r="B18" s="41"/>
      <c r="C18" s="41"/>
      <c r="D18" s="41"/>
      <c r="E18" s="41"/>
    </row>
    <row r="19" spans="1:7" x14ac:dyDescent="0.25">
      <c r="A19" s="47" t="s">
        <v>42</v>
      </c>
      <c r="B19" s="47"/>
      <c r="C19" s="47"/>
      <c r="D19" s="47"/>
      <c r="E19" s="47"/>
    </row>
    <row r="20" spans="1:7" ht="10.5" customHeight="1" x14ac:dyDescent="0.25">
      <c r="A20" s="52" t="s">
        <v>18</v>
      </c>
      <c r="B20" s="46"/>
      <c r="C20" s="46"/>
      <c r="D20" s="46"/>
      <c r="E20" s="46"/>
    </row>
    <row r="21" spans="1:7" x14ac:dyDescent="0.25">
      <c r="A21" s="46"/>
      <c r="B21" s="46"/>
      <c r="C21" s="46"/>
      <c r="D21" s="46"/>
      <c r="E21" s="46"/>
    </row>
    <row r="22" spans="1:7" ht="30.75" customHeight="1" x14ac:dyDescent="0.25">
      <c r="A22" s="47" t="s">
        <v>19</v>
      </c>
      <c r="B22" s="47"/>
      <c r="C22" s="47"/>
      <c r="D22" s="47"/>
      <c r="E22" s="47"/>
    </row>
    <row r="23" spans="1:7" x14ac:dyDescent="0.25">
      <c r="A23" s="46"/>
      <c r="B23" s="46"/>
      <c r="C23" s="46"/>
      <c r="D23" s="46"/>
      <c r="E23" s="46"/>
    </row>
    <row r="24" spans="1:7" ht="63.75" customHeight="1" x14ac:dyDescent="0.25">
      <c r="A24" s="47" t="s">
        <v>46</v>
      </c>
      <c r="B24" s="47"/>
      <c r="C24" s="47"/>
      <c r="D24" s="47"/>
      <c r="E24" s="47"/>
    </row>
    <row r="25" spans="1:7" ht="36.75" customHeight="1" x14ac:dyDescent="0.25">
      <c r="A25" s="56" t="s">
        <v>48</v>
      </c>
      <c r="B25" s="56"/>
      <c r="C25" s="56"/>
      <c r="D25" s="56"/>
      <c r="E25" s="56"/>
    </row>
    <row r="26" spans="1:7" x14ac:dyDescent="0.25">
      <c r="A26" s="56"/>
      <c r="B26" s="56"/>
      <c r="C26" s="56"/>
      <c r="D26" s="56"/>
      <c r="E26" s="56"/>
      <c r="F26" s="2">
        <v>1946.75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11330.084999999999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13666.184999999998</v>
      </c>
    </row>
    <row r="30" spans="1:7" ht="38.25" x14ac:dyDescent="0.25">
      <c r="A30" s="10" t="s">
        <v>31</v>
      </c>
      <c r="B30" s="12" t="s">
        <v>64</v>
      </c>
      <c r="C30" s="3" t="s">
        <v>5</v>
      </c>
      <c r="D30" s="3">
        <v>2.0099999999999998</v>
      </c>
      <c r="E30" s="11">
        <f>D30*F26*G26</f>
        <v>11738.9025</v>
      </c>
    </row>
    <row r="31" spans="1:7" ht="38.25" x14ac:dyDescent="0.25">
      <c r="A31" s="10" t="s">
        <v>32</v>
      </c>
      <c r="B31" s="12" t="s">
        <v>64</v>
      </c>
      <c r="C31" s="3" t="s">
        <v>5</v>
      </c>
      <c r="D31" s="3">
        <v>1.5</v>
      </c>
      <c r="E31" s="11">
        <f>D31*F26*G26</f>
        <v>8760.375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3562.5524999999998</v>
      </c>
    </row>
    <row r="33" spans="1:5" x14ac:dyDescent="0.25">
      <c r="A33" s="10" t="s">
        <v>35</v>
      </c>
      <c r="B33" s="14" t="s">
        <v>34</v>
      </c>
      <c r="C33" s="3" t="s">
        <v>5</v>
      </c>
      <c r="D33" s="3">
        <v>0.42</v>
      </c>
      <c r="E33" s="11">
        <f>D33*F26*G26</f>
        <v>2452.9049999999997</v>
      </c>
    </row>
    <row r="34" spans="1:5" x14ac:dyDescent="0.25">
      <c r="A34" s="10" t="s">
        <v>36</v>
      </c>
      <c r="B34" s="14" t="s">
        <v>34</v>
      </c>
      <c r="C34" s="3" t="s">
        <v>5</v>
      </c>
      <c r="D34" s="3">
        <v>0.3</v>
      </c>
      <c r="E34" s="11">
        <f>D34*F26*G26</f>
        <v>1752.0749999999998</v>
      </c>
    </row>
    <row r="35" spans="1:5" ht="60" x14ac:dyDescent="0.25">
      <c r="A35" s="10" t="s">
        <v>28</v>
      </c>
      <c r="B35" s="12" t="s">
        <v>64</v>
      </c>
      <c r="C35" s="3" t="s">
        <v>5</v>
      </c>
      <c r="D35" s="3">
        <v>0.37</v>
      </c>
      <c r="E35" s="11">
        <f>D35*F26*G26</f>
        <v>2160.8924999999999</v>
      </c>
    </row>
    <row r="36" spans="1:5" ht="38.25" x14ac:dyDescent="0.25">
      <c r="A36" s="10" t="s">
        <v>27</v>
      </c>
      <c r="B36" s="12" t="s">
        <v>64</v>
      </c>
      <c r="C36" s="3" t="s">
        <v>5</v>
      </c>
      <c r="D36" s="3">
        <v>0.03</v>
      </c>
      <c r="E36" s="11">
        <f>D36*F26*G26</f>
        <v>175.20749999999998</v>
      </c>
    </row>
    <row r="37" spans="1:5" ht="60.75" thickBot="1" x14ac:dyDescent="0.3">
      <c r="A37" s="10" t="s">
        <v>44</v>
      </c>
      <c r="B37" s="12" t="s">
        <v>37</v>
      </c>
      <c r="C37" s="3" t="s">
        <v>5</v>
      </c>
      <c r="D37" s="3">
        <v>0.24</v>
      </c>
      <c r="E37" s="27">
        <v>0</v>
      </c>
    </row>
    <row r="38" spans="1:5" ht="39" thickBot="1" x14ac:dyDescent="0.3">
      <c r="A38" s="10" t="s">
        <v>38</v>
      </c>
      <c r="B38" s="12" t="s">
        <v>39</v>
      </c>
      <c r="C38" s="3" t="s">
        <v>5</v>
      </c>
      <c r="D38" s="3">
        <v>0.28000000000000003</v>
      </c>
      <c r="E38" s="27">
        <v>0</v>
      </c>
    </row>
    <row r="39" spans="1:5" x14ac:dyDescent="0.25">
      <c r="A39" s="10" t="s">
        <v>29</v>
      </c>
      <c r="B39" s="12" t="s">
        <v>43</v>
      </c>
      <c r="C39" s="3" t="s">
        <v>5</v>
      </c>
      <c r="D39" s="3">
        <v>0.63</v>
      </c>
      <c r="E39" s="11">
        <f>D39*F26*G26</f>
        <v>3679.3575000000001</v>
      </c>
    </row>
    <row r="40" spans="1:5" ht="15.75" thickBot="1" x14ac:dyDescent="0.3">
      <c r="A40" s="24" t="s">
        <v>40</v>
      </c>
      <c r="B40" s="25" t="s">
        <v>43</v>
      </c>
      <c r="C40" s="26" t="s">
        <v>5</v>
      </c>
      <c r="D40" s="26">
        <v>3.3</v>
      </c>
      <c r="E40" s="27">
        <f>D40*F26*G26</f>
        <v>19272.824999999997</v>
      </c>
    </row>
    <row r="41" spans="1:5" ht="15.75" thickBot="1" x14ac:dyDescent="0.3">
      <c r="A41" s="32" t="s">
        <v>55</v>
      </c>
      <c r="B41" s="33" t="s">
        <v>72</v>
      </c>
      <c r="C41" s="34" t="s">
        <v>57</v>
      </c>
      <c r="D41" s="34"/>
      <c r="E41" s="35">
        <v>1855.86</v>
      </c>
    </row>
    <row r="42" spans="1:5" ht="15.75" thickTop="1" x14ac:dyDescent="0.25">
      <c r="A42" s="21" t="s">
        <v>74</v>
      </c>
      <c r="B42" s="29" t="s">
        <v>73</v>
      </c>
      <c r="C42" s="22" t="s">
        <v>53</v>
      </c>
      <c r="D42" s="29">
        <v>3.5</v>
      </c>
      <c r="E42" s="23">
        <f>D42*126</f>
        <v>441</v>
      </c>
    </row>
    <row r="43" spans="1:5" x14ac:dyDescent="0.25">
      <c r="A43" s="43"/>
      <c r="B43" s="43"/>
      <c r="C43" s="3"/>
      <c r="D43" s="3"/>
      <c r="E43" s="11"/>
    </row>
    <row r="44" spans="1:5" s="19" customFormat="1" ht="14.25" x14ac:dyDescent="0.2">
      <c r="A44" s="15" t="s">
        <v>50</v>
      </c>
      <c r="B44" s="16"/>
      <c r="C44" s="17"/>
      <c r="D44" s="17"/>
      <c r="E44" s="18">
        <f>SUM(E28:E43)</f>
        <v>80848.222499999989</v>
      </c>
    </row>
    <row r="46" spans="1:5" ht="30.75" customHeight="1" x14ac:dyDescent="0.25">
      <c r="A46" s="47" t="s">
        <v>75</v>
      </c>
      <c r="B46" s="47"/>
      <c r="C46" s="47"/>
      <c r="D46" s="47"/>
      <c r="E46" s="47"/>
    </row>
    <row r="47" spans="1:5" ht="30.75" customHeight="1" x14ac:dyDescent="0.25">
      <c r="A47" s="47" t="s">
        <v>23</v>
      </c>
      <c r="B47" s="47"/>
      <c r="C47" s="47"/>
      <c r="D47" s="47"/>
      <c r="E47" s="47"/>
    </row>
    <row r="48" spans="1:5" x14ac:dyDescent="0.25">
      <c r="A48" s="47" t="s">
        <v>22</v>
      </c>
      <c r="B48" s="47"/>
      <c r="C48" s="47"/>
      <c r="D48" s="47"/>
      <c r="E48" s="47"/>
    </row>
    <row r="49" spans="1:5" ht="30.75" customHeight="1" x14ac:dyDescent="0.25">
      <c r="A49" s="47" t="s">
        <v>61</v>
      </c>
      <c r="B49" s="47"/>
      <c r="C49" s="47"/>
      <c r="D49" s="47"/>
      <c r="E49" s="47"/>
    </row>
    <row r="50" spans="1:5" x14ac:dyDescent="0.25">
      <c r="A50" s="47" t="s">
        <v>20</v>
      </c>
      <c r="B50" s="47"/>
      <c r="C50" s="47"/>
      <c r="D50" s="47"/>
      <c r="E50" s="47"/>
    </row>
    <row r="51" spans="1:5" x14ac:dyDescent="0.25">
      <c r="A51" s="59" t="s">
        <v>6</v>
      </c>
      <c r="B51" s="59"/>
      <c r="C51" s="59"/>
      <c r="D51" s="59"/>
      <c r="E51" s="59"/>
    </row>
    <row r="52" spans="1:5" x14ac:dyDescent="0.25">
      <c r="A52" s="47" t="s">
        <v>20</v>
      </c>
      <c r="B52" s="47"/>
      <c r="C52" s="47"/>
      <c r="D52" s="47"/>
      <c r="E52" s="47"/>
    </row>
    <row r="53" spans="1:5" x14ac:dyDescent="0.25">
      <c r="A53" s="60" t="s">
        <v>58</v>
      </c>
      <c r="B53" s="60"/>
      <c r="C53" s="60"/>
      <c r="D53" s="60"/>
      <c r="E53" s="8"/>
    </row>
    <row r="54" spans="1:5" x14ac:dyDescent="0.25">
      <c r="B54" s="57" t="s">
        <v>21</v>
      </c>
      <c r="C54" s="57"/>
      <c r="D54" s="57"/>
      <c r="E54" s="9" t="s">
        <v>7</v>
      </c>
    </row>
    <row r="55" spans="1:5" x14ac:dyDescent="0.25">
      <c r="A55" s="42"/>
      <c r="B55" s="42"/>
      <c r="C55" s="42"/>
      <c r="D55" s="42"/>
      <c r="E55" s="42"/>
    </row>
    <row r="56" spans="1:5" x14ac:dyDescent="0.25">
      <c r="A56" s="61" t="s">
        <v>59</v>
      </c>
      <c r="B56" s="61"/>
      <c r="C56" s="61"/>
      <c r="D56" s="61"/>
      <c r="E56" s="8"/>
    </row>
    <row r="57" spans="1:5" x14ac:dyDescent="0.25">
      <c r="B57" s="58" t="s">
        <v>21</v>
      </c>
      <c r="C57" s="58"/>
      <c r="D57" s="58"/>
      <c r="E57" s="9" t="s">
        <v>7</v>
      </c>
    </row>
    <row r="60" spans="1:5" x14ac:dyDescent="0.25">
      <c r="A60" s="19" t="s">
        <v>65</v>
      </c>
    </row>
    <row r="61" spans="1:5" x14ac:dyDescent="0.25">
      <c r="A61" s="2" t="s">
        <v>66</v>
      </c>
      <c r="B61" s="37">
        <v>-55392.22</v>
      </c>
    </row>
    <row r="62" spans="1:5" ht="15.75" x14ac:dyDescent="0.25">
      <c r="A62" s="38" t="s">
        <v>67</v>
      </c>
      <c r="B62" s="39">
        <v>254577.9</v>
      </c>
    </row>
    <row r="63" spans="1:5" x14ac:dyDescent="0.25">
      <c r="A63" s="2" t="s">
        <v>68</v>
      </c>
      <c r="B63" s="39">
        <v>258873.39</v>
      </c>
    </row>
    <row r="64" spans="1:5" x14ac:dyDescent="0.25">
      <c r="A64" s="40" t="s">
        <v>69</v>
      </c>
      <c r="B64" s="37">
        <f>B61+B63-('1 кв.'!E45+'2 кв.'!E47+'3 кв.'!E44)</f>
        <v>-45886.358499999944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6:E4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3:D53"/>
    <mergeCell ref="B54:D54"/>
    <mergeCell ref="A56:D56"/>
    <mergeCell ref="B57:D57"/>
    <mergeCell ref="A47:E47"/>
    <mergeCell ref="A48:E48"/>
    <mergeCell ref="A49:E49"/>
    <mergeCell ref="A50:E50"/>
    <mergeCell ref="A51:E51"/>
    <mergeCell ref="A52:E5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topLeftCell="A37" zoomScaleNormal="100" zoomScaleSheetLayoutView="100" workbookViewId="0">
      <selection activeCell="E29" sqref="E2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0" t="s">
        <v>12</v>
      </c>
      <c r="B1" s="50"/>
      <c r="C1" s="50"/>
      <c r="D1" s="50"/>
      <c r="E1" s="50"/>
    </row>
    <row r="2" spans="1:5" ht="15.75" x14ac:dyDescent="0.25">
      <c r="A2" s="48" t="s">
        <v>13</v>
      </c>
      <c r="B2" s="49"/>
      <c r="C2" s="49"/>
      <c r="D2" s="49"/>
      <c r="E2" s="49"/>
    </row>
    <row r="3" spans="1:5" x14ac:dyDescent="0.25">
      <c r="A3" s="44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3" t="s">
        <v>76</v>
      </c>
      <c r="E4" s="53"/>
    </row>
    <row r="5" spans="1:5" x14ac:dyDescent="0.25">
      <c r="A5" s="44"/>
      <c r="B5" s="4"/>
      <c r="C5" s="4"/>
      <c r="D5" s="4"/>
      <c r="E5" s="4"/>
    </row>
    <row r="6" spans="1:5" x14ac:dyDescent="0.25">
      <c r="A6" s="47" t="s">
        <v>0</v>
      </c>
      <c r="B6" s="47"/>
      <c r="C6" s="47"/>
      <c r="D6" s="47"/>
      <c r="E6" s="47"/>
    </row>
    <row r="7" spans="1:5" x14ac:dyDescent="0.25">
      <c r="A7" s="51" t="s">
        <v>45</v>
      </c>
      <c r="B7" s="51"/>
      <c r="C7" s="51"/>
      <c r="D7" s="51"/>
      <c r="E7" s="51"/>
    </row>
    <row r="8" spans="1:5" x14ac:dyDescent="0.25">
      <c r="A8" s="52" t="s">
        <v>1</v>
      </c>
      <c r="B8" s="52"/>
      <c r="C8" s="52"/>
      <c r="D8" s="52"/>
      <c r="E8" s="52"/>
    </row>
    <row r="9" spans="1:5" x14ac:dyDescent="0.25">
      <c r="A9" s="46"/>
      <c r="B9" s="46"/>
      <c r="C9" s="46"/>
      <c r="D9" s="46"/>
      <c r="E9" s="46"/>
    </row>
    <row r="10" spans="1:5" x14ac:dyDescent="0.25">
      <c r="A10" s="47" t="s">
        <v>49</v>
      </c>
      <c r="B10" s="47"/>
      <c r="C10" s="47"/>
      <c r="D10" s="47"/>
      <c r="E10" s="47"/>
    </row>
    <row r="11" spans="1:5" ht="27.75" customHeight="1" x14ac:dyDescent="0.25">
      <c r="A11" s="54" t="s">
        <v>16</v>
      </c>
      <c r="B11" s="55"/>
      <c r="C11" s="55"/>
      <c r="D11" s="55"/>
      <c r="E11" s="55"/>
    </row>
    <row r="12" spans="1:5" x14ac:dyDescent="0.25">
      <c r="A12" s="46"/>
      <c r="B12" s="46"/>
      <c r="C12" s="46"/>
      <c r="D12" s="46"/>
      <c r="E12" s="46"/>
    </row>
    <row r="13" spans="1:5" x14ac:dyDescent="0.25">
      <c r="A13" s="47" t="s">
        <v>47</v>
      </c>
      <c r="B13" s="47"/>
      <c r="C13" s="47"/>
      <c r="D13" s="47"/>
      <c r="E13" s="47"/>
    </row>
    <row r="14" spans="1:5" x14ac:dyDescent="0.25">
      <c r="A14" s="52" t="s">
        <v>17</v>
      </c>
      <c r="B14" s="46"/>
      <c r="C14" s="46"/>
      <c r="D14" s="46"/>
      <c r="E14" s="46"/>
    </row>
    <row r="15" spans="1:5" x14ac:dyDescent="0.25">
      <c r="A15" s="46"/>
      <c r="B15" s="46"/>
      <c r="C15" s="46"/>
      <c r="D15" s="46"/>
      <c r="E15" s="46"/>
    </row>
    <row r="16" spans="1:5" x14ac:dyDescent="0.25">
      <c r="A16" s="47" t="s">
        <v>41</v>
      </c>
      <c r="B16" s="47"/>
      <c r="C16" s="47"/>
      <c r="D16" s="47"/>
      <c r="E16" s="47"/>
    </row>
    <row r="17" spans="1:7" ht="11.25" customHeight="1" x14ac:dyDescent="0.25">
      <c r="A17" s="52" t="s">
        <v>2</v>
      </c>
      <c r="B17" s="46"/>
      <c r="C17" s="46"/>
      <c r="D17" s="46"/>
      <c r="E17" s="46"/>
    </row>
    <row r="18" spans="1:7" ht="11.25" customHeight="1" x14ac:dyDescent="0.25">
      <c r="A18" s="45"/>
      <c r="B18" s="44"/>
      <c r="C18" s="44"/>
      <c r="D18" s="44"/>
      <c r="E18" s="44"/>
    </row>
    <row r="19" spans="1:7" x14ac:dyDescent="0.25">
      <c r="A19" s="47" t="s">
        <v>42</v>
      </c>
      <c r="B19" s="47"/>
      <c r="C19" s="47"/>
      <c r="D19" s="47"/>
      <c r="E19" s="47"/>
    </row>
    <row r="20" spans="1:7" ht="10.5" customHeight="1" x14ac:dyDescent="0.25">
      <c r="A20" s="52" t="s">
        <v>18</v>
      </c>
      <c r="B20" s="46"/>
      <c r="C20" s="46"/>
      <c r="D20" s="46"/>
      <c r="E20" s="46"/>
    </row>
    <row r="21" spans="1:7" x14ac:dyDescent="0.25">
      <c r="A21" s="46"/>
      <c r="B21" s="46"/>
      <c r="C21" s="46"/>
      <c r="D21" s="46"/>
      <c r="E21" s="46"/>
    </row>
    <row r="22" spans="1:7" ht="30.75" customHeight="1" x14ac:dyDescent="0.25">
      <c r="A22" s="47" t="s">
        <v>19</v>
      </c>
      <c r="B22" s="47"/>
      <c r="C22" s="47"/>
      <c r="D22" s="47"/>
      <c r="E22" s="47"/>
    </row>
    <row r="23" spans="1:7" x14ac:dyDescent="0.25">
      <c r="A23" s="46"/>
      <c r="B23" s="46"/>
      <c r="C23" s="46"/>
      <c r="D23" s="46"/>
      <c r="E23" s="46"/>
    </row>
    <row r="24" spans="1:7" ht="63.75" customHeight="1" x14ac:dyDescent="0.25">
      <c r="A24" s="47" t="s">
        <v>46</v>
      </c>
      <c r="B24" s="47"/>
      <c r="C24" s="47"/>
      <c r="D24" s="47"/>
      <c r="E24" s="47"/>
    </row>
    <row r="25" spans="1:7" ht="36.75" customHeight="1" x14ac:dyDescent="0.25">
      <c r="A25" s="56" t="s">
        <v>48</v>
      </c>
      <c r="B25" s="56"/>
      <c r="C25" s="56"/>
      <c r="D25" s="56"/>
      <c r="E25" s="56"/>
    </row>
    <row r="26" spans="1:7" x14ac:dyDescent="0.25">
      <c r="A26" s="56"/>
      <c r="B26" s="56"/>
      <c r="C26" s="56"/>
      <c r="D26" s="56"/>
      <c r="E26" s="56"/>
      <c r="F26" s="2">
        <v>1946.75</v>
      </c>
      <c r="G26" s="2">
        <v>1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3776.6949999999997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4555.3949999999995</v>
      </c>
    </row>
    <row r="30" spans="1:7" ht="38.25" x14ac:dyDescent="0.25">
      <c r="A30" s="10" t="s">
        <v>31</v>
      </c>
      <c r="B30" s="12" t="s">
        <v>64</v>
      </c>
      <c r="C30" s="3" t="s">
        <v>5</v>
      </c>
      <c r="D30" s="3">
        <v>2.0099999999999998</v>
      </c>
      <c r="E30" s="11">
        <f>D30*F26*G26</f>
        <v>3912.9674999999997</v>
      </c>
    </row>
    <row r="31" spans="1:7" ht="38.25" x14ac:dyDescent="0.25">
      <c r="A31" s="10" t="s">
        <v>32</v>
      </c>
      <c r="B31" s="12" t="s">
        <v>64</v>
      </c>
      <c r="C31" s="3" t="s">
        <v>5</v>
      </c>
      <c r="D31" s="3">
        <v>1.5</v>
      </c>
      <c r="E31" s="11">
        <f>D31*F26*G26</f>
        <v>2920.125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1187.5174999999999</v>
      </c>
    </row>
    <row r="33" spans="1:5" x14ac:dyDescent="0.25">
      <c r="A33" s="10" t="s">
        <v>35</v>
      </c>
      <c r="B33" s="14" t="s">
        <v>34</v>
      </c>
      <c r="C33" s="3" t="s">
        <v>5</v>
      </c>
      <c r="D33" s="3">
        <v>0.42</v>
      </c>
      <c r="E33" s="11">
        <f>D33*F26*G26</f>
        <v>817.63499999999999</v>
      </c>
    </row>
    <row r="34" spans="1:5" x14ac:dyDescent="0.25">
      <c r="A34" s="10" t="s">
        <v>36</v>
      </c>
      <c r="B34" s="14" t="s">
        <v>34</v>
      </c>
      <c r="C34" s="3" t="s">
        <v>5</v>
      </c>
      <c r="D34" s="3">
        <v>0.3</v>
      </c>
      <c r="E34" s="11">
        <f>D34*F26*G26</f>
        <v>584.02499999999998</v>
      </c>
    </row>
    <row r="35" spans="1:5" ht="60" x14ac:dyDescent="0.25">
      <c r="A35" s="10" t="s">
        <v>28</v>
      </c>
      <c r="B35" s="12" t="s">
        <v>64</v>
      </c>
      <c r="C35" s="3" t="s">
        <v>5</v>
      </c>
      <c r="D35" s="3">
        <v>0.37</v>
      </c>
      <c r="E35" s="11">
        <f>D35*F26*G26</f>
        <v>720.29750000000001</v>
      </c>
    </row>
    <row r="36" spans="1:5" ht="38.25" x14ac:dyDescent="0.25">
      <c r="A36" s="10" t="s">
        <v>27</v>
      </c>
      <c r="B36" s="12" t="s">
        <v>64</v>
      </c>
      <c r="C36" s="3" t="s">
        <v>5</v>
      </c>
      <c r="D36" s="3">
        <v>0.03</v>
      </c>
      <c r="E36" s="11">
        <f>D36*F26*G26</f>
        <v>58.402499999999996</v>
      </c>
    </row>
    <row r="37" spans="1:5" ht="60" x14ac:dyDescent="0.25">
      <c r="A37" s="10" t="s">
        <v>44</v>
      </c>
      <c r="B37" s="12" t="s">
        <v>37</v>
      </c>
      <c r="C37" s="3" t="s">
        <v>5</v>
      </c>
      <c r="D37" s="3">
        <v>0.24</v>
      </c>
      <c r="E37" s="11">
        <v>0</v>
      </c>
    </row>
    <row r="38" spans="1:5" ht="38.25" x14ac:dyDescent="0.25">
      <c r="A38" s="10" t="s">
        <v>38</v>
      </c>
      <c r="B38" s="12" t="s">
        <v>39</v>
      </c>
      <c r="C38" s="3" t="s">
        <v>5</v>
      </c>
      <c r="D38" s="3">
        <v>0.28000000000000003</v>
      </c>
      <c r="E38" s="11">
        <v>0</v>
      </c>
    </row>
    <row r="39" spans="1:5" x14ac:dyDescent="0.25">
      <c r="A39" s="10" t="s">
        <v>29</v>
      </c>
      <c r="B39" s="12" t="s">
        <v>43</v>
      </c>
      <c r="C39" s="3" t="s">
        <v>5</v>
      </c>
      <c r="D39" s="3">
        <v>0.63</v>
      </c>
      <c r="E39" s="23">
        <f>D39*F26*G26</f>
        <v>1226.4525000000001</v>
      </c>
    </row>
    <row r="40" spans="1:5" ht="15.75" thickBot="1" x14ac:dyDescent="0.3">
      <c r="A40" s="24" t="s">
        <v>40</v>
      </c>
      <c r="B40" s="25" t="s">
        <v>43</v>
      </c>
      <c r="C40" s="26" t="s">
        <v>5</v>
      </c>
      <c r="D40" s="26">
        <v>3.3</v>
      </c>
      <c r="E40" s="27">
        <f>D40*F26*G26</f>
        <v>6424.2749999999996</v>
      </c>
    </row>
    <row r="41" spans="1:5" ht="15.75" thickBot="1" x14ac:dyDescent="0.3">
      <c r="A41" s="32" t="s">
        <v>55</v>
      </c>
      <c r="B41" s="33" t="s">
        <v>72</v>
      </c>
      <c r="C41" s="34" t="s">
        <v>57</v>
      </c>
      <c r="D41" s="34"/>
      <c r="E41" s="35"/>
    </row>
    <row r="42" spans="1:5" ht="15.75" thickTop="1" x14ac:dyDescent="0.25">
      <c r="A42" s="21"/>
      <c r="B42" s="29"/>
      <c r="C42" s="22"/>
      <c r="D42" s="29"/>
      <c r="E42" s="23"/>
    </row>
    <row r="43" spans="1:5" x14ac:dyDescent="0.25">
      <c r="A43" s="43"/>
      <c r="B43" s="43"/>
      <c r="C43" s="3"/>
      <c r="D43" s="3"/>
      <c r="E43" s="11"/>
    </row>
    <row r="44" spans="1:5" s="19" customFormat="1" ht="14.25" x14ac:dyDescent="0.2">
      <c r="A44" s="15" t="s">
        <v>50</v>
      </c>
      <c r="B44" s="16"/>
      <c r="C44" s="17"/>
      <c r="D44" s="17"/>
      <c r="E44" s="18">
        <f>SUM(E28:E43)</f>
        <v>26183.787499999999</v>
      </c>
    </row>
    <row r="46" spans="1:5" ht="31.5" customHeight="1" x14ac:dyDescent="0.25">
      <c r="A46" s="47" t="s">
        <v>75</v>
      </c>
      <c r="B46" s="47"/>
      <c r="C46" s="47"/>
      <c r="D46" s="47"/>
      <c r="E46" s="47"/>
    </row>
    <row r="47" spans="1:5" ht="32.25" customHeight="1" x14ac:dyDescent="0.25">
      <c r="A47" s="47" t="s">
        <v>23</v>
      </c>
      <c r="B47" s="47"/>
      <c r="C47" s="47"/>
      <c r="D47" s="47"/>
      <c r="E47" s="47"/>
    </row>
    <row r="48" spans="1:5" x14ac:dyDescent="0.25">
      <c r="A48" s="47" t="s">
        <v>22</v>
      </c>
      <c r="B48" s="47"/>
      <c r="C48" s="47"/>
      <c r="D48" s="47"/>
      <c r="E48" s="47"/>
    </row>
    <row r="49" spans="1:5" x14ac:dyDescent="0.25">
      <c r="A49" s="47" t="s">
        <v>61</v>
      </c>
      <c r="B49" s="47"/>
      <c r="C49" s="47"/>
      <c r="D49" s="47"/>
      <c r="E49" s="47"/>
    </row>
    <row r="50" spans="1:5" x14ac:dyDescent="0.25">
      <c r="A50" s="47" t="s">
        <v>20</v>
      </c>
      <c r="B50" s="47"/>
      <c r="C50" s="47"/>
      <c r="D50" s="47"/>
      <c r="E50" s="47"/>
    </row>
    <row r="51" spans="1:5" x14ac:dyDescent="0.25">
      <c r="A51" s="59" t="s">
        <v>6</v>
      </c>
      <c r="B51" s="59"/>
      <c r="C51" s="59"/>
      <c r="D51" s="59"/>
      <c r="E51" s="59"/>
    </row>
    <row r="52" spans="1:5" x14ac:dyDescent="0.25">
      <c r="A52" s="47" t="s">
        <v>20</v>
      </c>
      <c r="B52" s="47"/>
      <c r="C52" s="47"/>
      <c r="D52" s="47"/>
      <c r="E52" s="47"/>
    </row>
    <row r="53" spans="1:5" x14ac:dyDescent="0.25">
      <c r="A53" s="60" t="s">
        <v>58</v>
      </c>
      <c r="B53" s="60"/>
      <c r="C53" s="60"/>
      <c r="D53" s="60"/>
      <c r="E53" s="8"/>
    </row>
    <row r="54" spans="1:5" x14ac:dyDescent="0.25">
      <c r="B54" s="57" t="s">
        <v>21</v>
      </c>
      <c r="C54" s="57"/>
      <c r="D54" s="57"/>
      <c r="E54" s="9" t="s">
        <v>7</v>
      </c>
    </row>
    <row r="55" spans="1:5" x14ac:dyDescent="0.25">
      <c r="A55" s="45"/>
      <c r="B55" s="45"/>
      <c r="C55" s="45"/>
      <c r="D55" s="45"/>
      <c r="E55" s="45"/>
    </row>
    <row r="56" spans="1:5" x14ac:dyDescent="0.25">
      <c r="A56" s="61" t="s">
        <v>59</v>
      </c>
      <c r="B56" s="61"/>
      <c r="C56" s="61"/>
      <c r="D56" s="61"/>
      <c r="E56" s="8"/>
    </row>
    <row r="57" spans="1:5" x14ac:dyDescent="0.25">
      <c r="B57" s="58" t="s">
        <v>21</v>
      </c>
      <c r="C57" s="58"/>
      <c r="D57" s="58"/>
      <c r="E57" s="9" t="s">
        <v>7</v>
      </c>
    </row>
    <row r="60" spans="1:5" x14ac:dyDescent="0.25">
      <c r="A60" s="19" t="s">
        <v>65</v>
      </c>
    </row>
    <row r="61" spans="1:5" x14ac:dyDescent="0.25">
      <c r="A61" s="2" t="s">
        <v>66</v>
      </c>
      <c r="B61" s="37">
        <v>-55392.22</v>
      </c>
    </row>
    <row r="62" spans="1:5" ht="15.75" x14ac:dyDescent="0.25">
      <c r="A62" s="38" t="s">
        <v>67</v>
      </c>
      <c r="B62" s="39">
        <f>254577.9+28286.43</f>
        <v>282864.33</v>
      </c>
    </row>
    <row r="63" spans="1:5" x14ac:dyDescent="0.25">
      <c r="A63" s="2" t="s">
        <v>68</v>
      </c>
      <c r="B63" s="39">
        <f>258873.39+28286.43</f>
        <v>287159.82</v>
      </c>
    </row>
    <row r="64" spans="1:5" x14ac:dyDescent="0.25">
      <c r="A64" s="40" t="s">
        <v>69</v>
      </c>
      <c r="B64" s="37">
        <f>B61+B63-('2 кв.'!E47+'3 кв.'!E44+E44)</f>
        <v>52266.812000000034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6:E4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3:D53"/>
    <mergeCell ref="B54:D54"/>
    <mergeCell ref="A56:D56"/>
    <mergeCell ref="B57:D57"/>
    <mergeCell ref="A47:E47"/>
    <mergeCell ref="A48:E48"/>
    <mergeCell ref="A49:E49"/>
    <mergeCell ref="A50:E50"/>
    <mergeCell ref="A51:E51"/>
    <mergeCell ref="A52:E5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workbookViewId="0">
      <selection activeCell="C11" sqref="C11"/>
    </sheetView>
  </sheetViews>
  <sheetFormatPr defaultRowHeight="15" x14ac:dyDescent="0.25"/>
  <cols>
    <col min="1" max="1" width="22.28515625" customWidth="1"/>
    <col min="2" max="2" width="47.5703125" customWidth="1"/>
    <col min="3" max="3" width="17.5703125" customWidth="1"/>
    <col min="4" max="4" width="14.85546875" customWidth="1"/>
    <col min="5" max="7" width="18.28515625" customWidth="1"/>
    <col min="8" max="8" width="16.85546875" customWidth="1"/>
  </cols>
  <sheetData>
    <row r="1" spans="1:8" ht="15.75" x14ac:dyDescent="0.25">
      <c r="A1" s="62" t="s">
        <v>77</v>
      </c>
      <c r="B1" s="62"/>
      <c r="C1" s="62"/>
      <c r="D1" s="62"/>
    </row>
    <row r="2" spans="1:8" ht="15.75" x14ac:dyDescent="0.25">
      <c r="A2" s="63" t="s">
        <v>78</v>
      </c>
      <c r="B2" s="63"/>
      <c r="C2" s="63"/>
      <c r="D2" s="63"/>
    </row>
    <row r="3" spans="1:8" ht="15.75" x14ac:dyDescent="0.25">
      <c r="A3" s="63" t="s">
        <v>86</v>
      </c>
      <c r="B3" s="63"/>
      <c r="C3" s="63"/>
      <c r="D3" s="63"/>
    </row>
    <row r="4" spans="1:8" ht="15.75" x14ac:dyDescent="0.25">
      <c r="A4" s="62" t="s">
        <v>79</v>
      </c>
      <c r="B4" s="62"/>
      <c r="C4" s="62"/>
      <c r="D4" s="62"/>
    </row>
    <row r="5" spans="1:8" ht="15.75" x14ac:dyDescent="0.25">
      <c r="A5" s="63"/>
      <c r="B5" s="63"/>
      <c r="C5" s="63"/>
      <c r="D5" s="1"/>
    </row>
    <row r="6" spans="1:8" ht="15.75" x14ac:dyDescent="0.25">
      <c r="A6" s="38" t="s">
        <v>80</v>
      </c>
      <c r="B6" s="2" t="s">
        <v>66</v>
      </c>
      <c r="C6" s="37">
        <v>-55392.22</v>
      </c>
      <c r="D6" s="64"/>
    </row>
    <row r="7" spans="1:8" ht="15.75" x14ac:dyDescent="0.25">
      <c r="A7" s="13" t="s">
        <v>81</v>
      </c>
      <c r="B7" s="38" t="s">
        <v>67</v>
      </c>
      <c r="C7" s="39">
        <v>254577.9</v>
      </c>
      <c r="D7" s="66"/>
    </row>
    <row r="8" spans="1:8" ht="15.75" x14ac:dyDescent="0.25">
      <c r="A8" s="13"/>
      <c r="B8" s="2" t="s">
        <v>68</v>
      </c>
      <c r="C8" s="39">
        <v>258873.39</v>
      </c>
      <c r="D8" s="66"/>
    </row>
    <row r="9" spans="1:8" ht="15.75" x14ac:dyDescent="0.25">
      <c r="A9" s="13"/>
      <c r="B9" s="38" t="s">
        <v>82</v>
      </c>
      <c r="C9" s="75">
        <f>C8</f>
        <v>258873.39</v>
      </c>
      <c r="D9" s="64"/>
    </row>
    <row r="10" spans="1:8" ht="15.75" x14ac:dyDescent="0.25">
      <c r="A10" s="1"/>
      <c r="B10" s="65"/>
      <c r="C10" s="65"/>
      <c r="D10" s="66"/>
    </row>
    <row r="11" spans="1:8" ht="26.1" customHeight="1" x14ac:dyDescent="0.25">
      <c r="A11" s="67" t="s">
        <v>83</v>
      </c>
      <c r="B11" s="76" t="s">
        <v>4</v>
      </c>
      <c r="C11" s="74">
        <f>'1 кв.'!E28</f>
        <v>11515.451999999999</v>
      </c>
      <c r="D11" s="80">
        <f>'2 кв.'!E28</f>
        <v>11515.451999999999</v>
      </c>
      <c r="E11" s="81">
        <f>'3 кв.'!E28</f>
        <v>11330.084999999999</v>
      </c>
      <c r="F11" s="85">
        <f>C11+D11+E11</f>
        <v>34360.989000000001</v>
      </c>
      <c r="G11" s="85">
        <f>'4 кв.'!E28</f>
        <v>3776.6949999999997</v>
      </c>
      <c r="H11" s="73">
        <f>C11+D11+E11+G11</f>
        <v>38137.684000000001</v>
      </c>
    </row>
    <row r="12" spans="1:8" ht="26.1" customHeight="1" x14ac:dyDescent="0.25">
      <c r="A12" s="67"/>
      <c r="B12" s="76" t="s">
        <v>25</v>
      </c>
      <c r="C12" s="74">
        <f>'1 кв.'!E29</f>
        <v>13355.55</v>
      </c>
      <c r="D12" s="80">
        <f>'2 кв.'!E29</f>
        <v>13355.55</v>
      </c>
      <c r="E12" s="81">
        <f>'3 кв.'!E29</f>
        <v>13666.184999999998</v>
      </c>
      <c r="F12" s="85">
        <f t="shared" ref="F12:F25" si="0">C12+D12+E12</f>
        <v>40377.284999999996</v>
      </c>
      <c r="G12" s="85">
        <f>'4 кв.'!E29</f>
        <v>4555.3949999999995</v>
      </c>
      <c r="H12" s="73">
        <f>C12+D12+E12</f>
        <v>40377.284999999996</v>
      </c>
    </row>
    <row r="13" spans="1:8" ht="26.1" customHeight="1" x14ac:dyDescent="0.25">
      <c r="A13" s="67"/>
      <c r="B13" s="76" t="s">
        <v>31</v>
      </c>
      <c r="C13" s="74">
        <f>'1 кв.'!E30</f>
        <v>11930.957999999999</v>
      </c>
      <c r="D13" s="80">
        <f>'2 кв.'!E30</f>
        <v>11930.957999999999</v>
      </c>
      <c r="E13" s="81">
        <f>'3 кв.'!E30</f>
        <v>11738.9025</v>
      </c>
      <c r="F13" s="85">
        <f t="shared" si="0"/>
        <v>35600.818499999994</v>
      </c>
      <c r="G13" s="85">
        <f>'4 кв.'!E30</f>
        <v>3912.9674999999997</v>
      </c>
      <c r="H13" s="73">
        <f>C13+D13+E13</f>
        <v>35600.818499999994</v>
      </c>
    </row>
    <row r="14" spans="1:8" ht="26.1" customHeight="1" x14ac:dyDescent="0.25">
      <c r="A14" s="67"/>
      <c r="B14" s="76" t="s">
        <v>32</v>
      </c>
      <c r="C14" s="74">
        <f>'1 кв.'!E31</f>
        <v>8903.6999999999989</v>
      </c>
      <c r="D14" s="80">
        <f>'2 кв.'!E31</f>
        <v>8903.6999999999989</v>
      </c>
      <c r="E14" s="81">
        <f>'3 кв.'!E31</f>
        <v>8760.375</v>
      </c>
      <c r="F14" s="85">
        <f t="shared" si="0"/>
        <v>26567.774999999998</v>
      </c>
      <c r="G14" s="85">
        <f>'4 кв.'!E31</f>
        <v>2920.125</v>
      </c>
      <c r="H14" s="73">
        <f>C14+D14+E14</f>
        <v>26567.774999999998</v>
      </c>
    </row>
    <row r="15" spans="1:8" ht="26.1" customHeight="1" x14ac:dyDescent="0.25">
      <c r="A15" s="67"/>
      <c r="B15" s="76" t="s">
        <v>33</v>
      </c>
      <c r="C15" s="74">
        <f>'1 кв.'!E32</f>
        <v>3620.8379999999997</v>
      </c>
      <c r="D15" s="80">
        <f>'2 кв.'!E32</f>
        <v>3620.8379999999997</v>
      </c>
      <c r="E15" s="81">
        <f>'3 кв.'!E32</f>
        <v>3562.5524999999998</v>
      </c>
      <c r="F15" s="85">
        <f t="shared" si="0"/>
        <v>10804.228499999999</v>
      </c>
      <c r="G15" s="85">
        <f>'4 кв.'!E32</f>
        <v>1187.5174999999999</v>
      </c>
      <c r="H15" s="73">
        <f>C15+D15+E15</f>
        <v>10804.228499999999</v>
      </c>
    </row>
    <row r="16" spans="1:8" ht="26.1" customHeight="1" x14ac:dyDescent="0.25">
      <c r="A16" s="67"/>
      <c r="B16" s="76" t="s">
        <v>35</v>
      </c>
      <c r="C16" s="74">
        <f>'1 кв.'!E33</f>
        <v>2493.0360000000001</v>
      </c>
      <c r="D16" s="80">
        <f>'2 кв.'!E33</f>
        <v>2493.0360000000001</v>
      </c>
      <c r="E16" s="81">
        <f>'3 кв.'!E33</f>
        <v>2452.9049999999997</v>
      </c>
      <c r="F16" s="85">
        <f t="shared" si="0"/>
        <v>7438.9769999999999</v>
      </c>
      <c r="G16" s="85">
        <f>'4 кв.'!E33</f>
        <v>817.63499999999999</v>
      </c>
      <c r="H16" s="73">
        <f>C16+D16+E16</f>
        <v>7438.9769999999999</v>
      </c>
    </row>
    <row r="17" spans="1:8" ht="26.1" customHeight="1" x14ac:dyDescent="0.25">
      <c r="A17" s="67"/>
      <c r="B17" s="76" t="s">
        <v>36</v>
      </c>
      <c r="C17" s="74">
        <f>'1 кв.'!E34</f>
        <v>1780.7399999999998</v>
      </c>
      <c r="D17" s="80">
        <f>'2 кв.'!E34</f>
        <v>1780.7399999999998</v>
      </c>
      <c r="E17" s="81">
        <f>'3 кв.'!E34</f>
        <v>1752.0749999999998</v>
      </c>
      <c r="F17" s="85">
        <f t="shared" si="0"/>
        <v>5313.5549999999994</v>
      </c>
      <c r="G17" s="85">
        <f>'4 кв.'!E34</f>
        <v>584.02499999999998</v>
      </c>
      <c r="H17" s="73">
        <f>C17+D17+E17</f>
        <v>5313.5549999999994</v>
      </c>
    </row>
    <row r="18" spans="1:8" ht="26.1" customHeight="1" x14ac:dyDescent="0.25">
      <c r="A18" s="67"/>
      <c r="B18" s="76" t="s">
        <v>28</v>
      </c>
      <c r="C18" s="74">
        <f>'1 кв.'!E35</f>
        <v>2196.2460000000001</v>
      </c>
      <c r="D18" s="80">
        <f>'2 кв.'!E35</f>
        <v>2196.2460000000001</v>
      </c>
      <c r="E18" s="81">
        <f>'3 кв.'!E35</f>
        <v>2160.8924999999999</v>
      </c>
      <c r="F18" s="85">
        <f t="shared" si="0"/>
        <v>6553.3845000000001</v>
      </c>
      <c r="G18" s="85">
        <f>'4 кв.'!E35</f>
        <v>720.29750000000001</v>
      </c>
      <c r="H18" s="73">
        <f>C18+D18+E18</f>
        <v>6553.3845000000001</v>
      </c>
    </row>
    <row r="19" spans="1:8" ht="26.1" customHeight="1" x14ac:dyDescent="0.25">
      <c r="A19" s="67"/>
      <c r="B19" s="76" t="s">
        <v>27</v>
      </c>
      <c r="C19" s="74">
        <f>'1 кв.'!E36</f>
        <v>178.07399999999998</v>
      </c>
      <c r="D19" s="80">
        <f>'2 кв.'!E36</f>
        <v>178.07399999999998</v>
      </c>
      <c r="E19" s="81">
        <f>'3 кв.'!E36</f>
        <v>175.20749999999998</v>
      </c>
      <c r="F19" s="85">
        <f t="shared" si="0"/>
        <v>531.35549999999989</v>
      </c>
      <c r="G19" s="85">
        <f>'4 кв.'!E36</f>
        <v>58.402499999999996</v>
      </c>
      <c r="H19" s="73">
        <f>C19+D19+E19</f>
        <v>531.35549999999989</v>
      </c>
    </row>
    <row r="20" spans="1:8" ht="26.1" customHeight="1" x14ac:dyDescent="0.25">
      <c r="A20" s="67"/>
      <c r="B20" s="76" t="s">
        <v>44</v>
      </c>
      <c r="C20" s="74">
        <f>'1 кв.'!E37</f>
        <v>2160</v>
      </c>
      <c r="D20" s="80">
        <v>0</v>
      </c>
      <c r="E20" s="81">
        <v>0</v>
      </c>
      <c r="F20" s="85">
        <f t="shared" si="0"/>
        <v>2160</v>
      </c>
      <c r="G20" s="85">
        <f>'4 кв.'!E37</f>
        <v>0</v>
      </c>
      <c r="H20" s="73">
        <f>C20+D20+E20</f>
        <v>2160</v>
      </c>
    </row>
    <row r="21" spans="1:8" ht="26.1" customHeight="1" x14ac:dyDescent="0.25">
      <c r="A21" s="67"/>
      <c r="B21" s="76" t="s">
        <v>38</v>
      </c>
      <c r="C21" s="74">
        <f>'1 кв.'!E38</f>
        <v>0</v>
      </c>
      <c r="D21" s="80">
        <f>'2 кв.'!E38</f>
        <v>0</v>
      </c>
      <c r="E21" s="81">
        <f>'3 кв.'!E38</f>
        <v>0</v>
      </c>
      <c r="F21" s="85">
        <f t="shared" si="0"/>
        <v>0</v>
      </c>
      <c r="G21" s="85">
        <f>'4 кв.'!E38</f>
        <v>0</v>
      </c>
      <c r="H21" s="73">
        <f>C21+D21+E21</f>
        <v>0</v>
      </c>
    </row>
    <row r="22" spans="1:8" ht="26.1" customHeight="1" x14ac:dyDescent="0.25">
      <c r="A22" s="67"/>
      <c r="B22" s="76" t="s">
        <v>29</v>
      </c>
      <c r="C22" s="74">
        <f>'1 кв.'!E39</f>
        <v>3739.5540000000001</v>
      </c>
      <c r="D22" s="80">
        <f>'2 кв.'!E39</f>
        <v>3739.5540000000001</v>
      </c>
      <c r="E22" s="81">
        <f>'3 кв.'!E39</f>
        <v>3679.3575000000001</v>
      </c>
      <c r="F22" s="85">
        <f t="shared" si="0"/>
        <v>11158.4655</v>
      </c>
      <c r="G22" s="85">
        <f>'4 кв.'!E39</f>
        <v>1226.4525000000001</v>
      </c>
      <c r="H22" s="73">
        <f>C22+D22+E22</f>
        <v>11158.4655</v>
      </c>
    </row>
    <row r="23" spans="1:8" ht="26.1" customHeight="1" thickBot="1" x14ac:dyDescent="0.3">
      <c r="A23" s="67"/>
      <c r="B23" s="77" t="s">
        <v>40</v>
      </c>
      <c r="C23" s="74">
        <f>'1 кв.'!E40</f>
        <v>19588.14</v>
      </c>
      <c r="D23" s="80">
        <f>'2 кв.'!E40</f>
        <v>19588.14</v>
      </c>
      <c r="E23" s="81">
        <f>'3 кв.'!E40</f>
        <v>19272.824999999997</v>
      </c>
      <c r="F23" s="85">
        <f t="shared" si="0"/>
        <v>58449.104999999996</v>
      </c>
      <c r="G23" s="85">
        <f>'4 кв.'!E40</f>
        <v>6424.2749999999996</v>
      </c>
      <c r="H23" s="73">
        <f>C23+D23+E23</f>
        <v>58449.104999999996</v>
      </c>
    </row>
    <row r="24" spans="1:8" ht="26.1" customHeight="1" thickBot="1" x14ac:dyDescent="0.3">
      <c r="A24" s="67"/>
      <c r="B24" s="78" t="s">
        <v>55</v>
      </c>
      <c r="C24" s="74">
        <f>'1 кв.'!E41-10106.1</f>
        <v>2824.26</v>
      </c>
      <c r="D24" s="80">
        <f>'2 кв.'!E41</f>
        <v>727.81</v>
      </c>
      <c r="E24" s="81">
        <f>'3 кв.'!E41</f>
        <v>1855.86</v>
      </c>
      <c r="F24" s="85">
        <f t="shared" si="0"/>
        <v>5407.93</v>
      </c>
      <c r="G24" s="85">
        <f>'4 кв.'!E41</f>
        <v>0</v>
      </c>
      <c r="H24" s="73"/>
    </row>
    <row r="25" spans="1:8" ht="26.1" customHeight="1" thickTop="1" x14ac:dyDescent="0.25">
      <c r="A25" s="67"/>
      <c r="B25" s="79" t="s">
        <v>87</v>
      </c>
      <c r="C25" s="82">
        <f>14*118.42</f>
        <v>1657.88</v>
      </c>
      <c r="D25" s="83">
        <f>21*118.42</f>
        <v>2486.8200000000002</v>
      </c>
      <c r="E25" s="84">
        <f>3.5*126.7</f>
        <v>443.45</v>
      </c>
      <c r="F25" s="85">
        <f t="shared" si="0"/>
        <v>4588.1500000000005</v>
      </c>
      <c r="G25" s="86"/>
      <c r="H25" s="73"/>
    </row>
    <row r="26" spans="1:8" ht="15.75" x14ac:dyDescent="0.25">
      <c r="A26" s="67"/>
      <c r="B26" s="70"/>
      <c r="C26" s="71"/>
      <c r="D26" s="69"/>
    </row>
    <row r="27" spans="1:8" ht="15.75" x14ac:dyDescent="0.25">
      <c r="A27" s="67"/>
      <c r="B27" s="68" t="s">
        <v>84</v>
      </c>
      <c r="C27" s="68"/>
      <c r="D27" s="72"/>
      <c r="F27" s="73">
        <f>SUM(F11:F26)</f>
        <v>249312.01849999998</v>
      </c>
      <c r="G27" s="73"/>
      <c r="H27" s="73">
        <f>SUM(H11:H26)</f>
        <v>243092.6335</v>
      </c>
    </row>
    <row r="28" spans="1:8" ht="15.75" x14ac:dyDescent="0.25">
      <c r="A28" s="68" t="s">
        <v>85</v>
      </c>
      <c r="B28" s="68"/>
      <c r="C28" s="68"/>
      <c r="D28" s="72"/>
      <c r="F28" s="73">
        <f>C6+C9-F27</f>
        <v>-45830.848499999964</v>
      </c>
      <c r="G28" s="73"/>
      <c r="H28" s="73">
        <f>C6+C9-H27</f>
        <v>-39611.463499999983</v>
      </c>
    </row>
  </sheetData>
  <mergeCells count="8">
    <mergeCell ref="A28:C28"/>
    <mergeCell ref="B27:C27"/>
    <mergeCell ref="B10:C10"/>
    <mergeCell ref="A1:D1"/>
    <mergeCell ref="A2:D2"/>
    <mergeCell ref="A3:D3"/>
    <mergeCell ref="A4:D4"/>
    <mergeCell ref="A5:C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отчет</vt:lpstr>
      <vt:lpstr>Лист2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2016-11-10T13:58:11Z</dcterms:modified>
</cp:coreProperties>
</file>