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кв.'!$A$86</definedName>
    <definedName name="_edn2" localSheetId="0">'1 кв.'!$A$88</definedName>
    <definedName name="_edn3" localSheetId="0">'1 кв.'!$A$89</definedName>
    <definedName name="_edn4" localSheetId="0">'1 кв.'!$A$90</definedName>
    <definedName name="_ednref1" localSheetId="0">'1 кв.'!#REF!</definedName>
    <definedName name="_ednref2" localSheetId="0">'1 кв.'!$A$59</definedName>
    <definedName name="_ednref3" localSheetId="0">'1 кв.'!$D$58</definedName>
    <definedName name="_ednref4" localSheetId="0">'1 кв.'!$D$59</definedName>
    <definedName name="_xlnm.Print_Area" localSheetId="0">'1 кв.'!$A$1:$E$58</definedName>
    <definedName name="_xlnm.Print_Area" localSheetId="1">'2 кв.'!$A$1:$E$63</definedName>
    <definedName name="_xlnm.Print_Area" localSheetId="2">'3 кв.'!$A$1:$E$61</definedName>
    <definedName name="_xlnm.Print_Area" localSheetId="3">'4 кв'!$A$1:$E$62</definedName>
    <definedName name="_xlnm.Print_Area" localSheetId="4">отчет!$A$1:$C$37</definedName>
  </definedNames>
  <calcPr calcId="145621"/>
</workbook>
</file>

<file path=xl/calcChain.xml><?xml version="1.0" encoding="utf-8"?>
<calcChain xmlns="http://schemas.openxmlformats.org/spreadsheetml/2006/main">
  <c r="E40" i="4" l="1"/>
  <c r="C15" i="5" l="1"/>
  <c r="C16" i="5"/>
  <c r="C17" i="5"/>
  <c r="C18" i="5"/>
  <c r="C19" i="5"/>
  <c r="C20" i="5"/>
  <c r="C21" i="5"/>
  <c r="C22" i="5"/>
  <c r="B61" i="4"/>
  <c r="E38" i="4"/>
  <c r="E30" i="5"/>
  <c r="E28" i="5"/>
  <c r="C13" i="5" s="1"/>
  <c r="E23" i="5" l="1"/>
  <c r="C12" i="5"/>
  <c r="C9" i="5"/>
  <c r="C8" i="5"/>
  <c r="C7" i="5"/>
  <c r="C6" i="5"/>
  <c r="C10" i="5" l="1"/>
  <c r="C35" i="5"/>
  <c r="E36" i="4" l="1"/>
  <c r="E35" i="4"/>
  <c r="E33" i="4"/>
  <c r="E32" i="4"/>
  <c r="E31" i="4"/>
  <c r="E30" i="4"/>
  <c r="E29" i="4"/>
  <c r="E28" i="4"/>
  <c r="C14" i="5" l="1"/>
  <c r="E30" i="3"/>
  <c r="E29" i="3"/>
  <c r="E38" i="3"/>
  <c r="C23" i="5" l="1"/>
  <c r="C24" i="5" s="1"/>
  <c r="E31" i="3"/>
  <c r="E32" i="3"/>
  <c r="E33" i="3"/>
  <c r="E34" i="3"/>
  <c r="E35" i="3"/>
  <c r="E36" i="3"/>
  <c r="E28" i="3"/>
  <c r="E40" i="3" l="1"/>
  <c r="E44" i="1"/>
  <c r="E40" i="2"/>
  <c r="B60" i="2"/>
  <c r="B59" i="2"/>
  <c r="J37" i="2"/>
  <c r="J38" i="2"/>
  <c r="E29" i="2"/>
  <c r="J29" i="2" s="1"/>
  <c r="E30" i="2"/>
  <c r="E31" i="2"/>
  <c r="J31" i="2" s="1"/>
  <c r="E32" i="2"/>
  <c r="E33" i="2"/>
  <c r="J33" i="2" s="1"/>
  <c r="E34" i="2"/>
  <c r="E35" i="2"/>
  <c r="J35" i="2" s="1"/>
  <c r="E36" i="2"/>
  <c r="E28" i="2"/>
  <c r="H29" i="2"/>
  <c r="H30" i="2"/>
  <c r="H31" i="2"/>
  <c r="H32" i="2"/>
  <c r="H33" i="2"/>
  <c r="H34" i="2"/>
  <c r="H35" i="2"/>
  <c r="H36" i="2"/>
  <c r="H28" i="2"/>
  <c r="G29" i="2"/>
  <c r="G30" i="2"/>
  <c r="G31" i="2"/>
  <c r="G32" i="2"/>
  <c r="G33" i="2"/>
  <c r="G35" i="2"/>
  <c r="G36" i="2"/>
  <c r="G28" i="2"/>
  <c r="F36" i="2"/>
  <c r="F35" i="2"/>
  <c r="F29" i="2"/>
  <c r="F30" i="2"/>
  <c r="F31" i="2"/>
  <c r="F32" i="2"/>
  <c r="F33" i="2"/>
  <c r="F28" i="2"/>
  <c r="J30" i="2"/>
  <c r="J32" i="2"/>
  <c r="J34" i="2"/>
  <c r="J36" i="2"/>
  <c r="B63" i="3" l="1"/>
  <c r="B61" i="3"/>
  <c r="F40" i="2"/>
  <c r="E38" i="2"/>
  <c r="J28" i="2"/>
  <c r="E42" i="1" l="1"/>
  <c r="E41" i="1"/>
  <c r="E40" i="1"/>
  <c r="E39" i="1"/>
  <c r="E38" i="1"/>
  <c r="E31" i="1" l="1"/>
  <c r="E36" i="1" l="1"/>
  <c r="E35" i="1"/>
  <c r="E32" i="1"/>
  <c r="E30" i="1" l="1"/>
  <c r="E29" i="1"/>
  <c r="E33" i="1" l="1"/>
  <c r="E28" i="1"/>
</calcChain>
</file>

<file path=xl/sharedStrings.xml><?xml version="1.0" encoding="utf-8"?>
<sst xmlns="http://schemas.openxmlformats.org/spreadsheetml/2006/main" count="351" uniqueCount="104">
  <si>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</si>
  <si>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</si>
  <si>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</si>
  <si>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</si>
  <si>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</si>
  <si>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</si>
  <si>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</si>
  <si>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</si>
  <si>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</si>
  <si>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</si>
  <si>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</si>
  <si>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</si>
  <si>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</si>
  <si>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</si>
  <si>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</si>
  <si>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</si>
  <si>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</si>
  <si>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</si>
  <si>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</si>
  <si>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</si>
  <si>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</si>
  <si>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</si>
  <si>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</si>
  <si>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</si>
  <si>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</si>
  <si>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</si>
  <si>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</si>
  <si>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</si>
  <si>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</si>
  <si>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</si>
  <si>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</si>
  <si>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</si>
  <si>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</si>
  <si>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</si>
  <si>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</si>
  <si>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</si>
  <si>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</si>
  <si>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</si>
  <si>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Обслуживание ОПУ ТЭ</t>
  </si>
  <si>
    <t>Согласно регламента</t>
  </si>
  <si>
    <t>г. Россошь, ул. Свердлова, д. 1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</si>
  <si>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№35 от 30.05.2013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</si>
  <si>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№35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</si>
  <si>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</si>
  <si>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</si>
  <si>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</si>
  <si>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</si>
  <si>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Замена провода ввода в квартиру (кв.14)</t>
  </si>
  <si>
    <t xml:space="preserve">Сбивание сосулек с крыши </t>
  </si>
  <si>
    <t>Подгонка двери, установка пружины (кв.6)</t>
  </si>
  <si>
    <t>Замена пружины 2 под. (кв.9)</t>
  </si>
  <si>
    <t>Осмотр, спуск воздуха системы отопления (кв.7)</t>
  </si>
  <si>
    <t>январь</t>
  </si>
  <si>
    <t>февраль</t>
  </si>
  <si>
    <t>март</t>
  </si>
  <si>
    <t>ч/час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</si>
  <si>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</si>
  <si>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</si>
  <si>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Гузовой Н.В.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</si>
  <si>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тысяч шестьсот (прописью) рублей 36 копеек.</t>
    </r>
  </si>
  <si>
    <t>Общехозяйственные расходы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</si>
  <si>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Гузовой Нины Васильевны </t>
    </r>
  </si>
  <si>
    <t>"30" 06  2016 г.</t>
  </si>
  <si>
    <t>Ремонт штукатурки, побелка  клумбы, кан.люка (кв.9)</t>
  </si>
  <si>
    <t>апрель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</si>
  <si>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</si>
  <si>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</si>
  <si>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</si>
  <si>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</si>
  <si>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</si>
  <si>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2 квартал</t>
  </si>
  <si>
    <t>в т.ч. Оплачено+интернет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</si>
  <si>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одна тысяча пятьсот пятьдесят восемь (прописью) рублей 22 копейки.</t>
    </r>
  </si>
  <si>
    <t>"30" 09  2016 г.</t>
  </si>
  <si>
    <t>3 квартал</t>
  </si>
  <si>
    <t>Устранение течи крыши на входе в подвал (кв.8)</t>
  </si>
  <si>
    <t>август</t>
  </si>
  <si>
    <t>в т.ч. Оплачено</t>
  </si>
  <si>
    <t>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</si>
  <si>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семь тысяч тридцать шесть рублей 16 копеек.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</si>
  <si>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</si>
  <si>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</si>
  <si>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</si>
  <si>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</si>
  <si>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</si>
  <si>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</si>
  <si>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</si>
  <si>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Санитарное содержание придомовой территории дома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</si>
  <si>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</si>
  <si>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</si>
  <si>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</si>
  <si>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</si>
  <si>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</si>
  <si>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</si>
  <si>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</si>
  <si>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</si>
  <si>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</si>
  <si>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 Свердлова , 1</t>
  </si>
  <si>
    <t>Интернет</t>
  </si>
  <si>
    <t>замена шифера на входе в подвал</t>
  </si>
  <si>
    <t>4  квартал</t>
  </si>
  <si>
    <t>ноябрь</t>
  </si>
  <si>
    <t>"31" 12  2016 г.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</si>
  <si>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шесть тысяч двести сорок один рубль 70 копеек.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</si>
</sst>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43" fontId="8" fillId="0" borderId="0" xfId="0" applyNumberFormat="1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8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9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33" zoomScaleNormal="100" zoomScaleSheetLayoutView="100" workbookViewId="0">
      <selection activeCell="E38" sqref="E38:E4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2.25" customHeight="1" x14ac:dyDescent="0.25">
      <c r="A2" s="64" t="s">
        <v>13</v>
      </c>
      <c r="B2" s="65"/>
      <c r="C2" s="65"/>
      <c r="D2" s="65"/>
      <c r="E2" s="65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69" t="s">
        <v>15</v>
      </c>
      <c r="E4" s="6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67" t="s">
        <v>40</v>
      </c>
      <c r="B7" s="67"/>
      <c r="C7" s="67"/>
      <c r="D7" s="67"/>
      <c r="E7" s="67"/>
    </row>
    <row r="8" spans="1:5" x14ac:dyDescent="0.25">
      <c r="A8" s="68" t="s">
        <v>1</v>
      </c>
      <c r="B8" s="68"/>
      <c r="C8" s="68"/>
      <c r="D8" s="68"/>
      <c r="E8" s="68"/>
    </row>
    <row r="9" spans="1:5" ht="7.5" customHeight="1" x14ac:dyDescent="0.25">
      <c r="A9" s="62"/>
      <c r="B9" s="62"/>
      <c r="C9" s="62"/>
      <c r="D9" s="62"/>
      <c r="E9" s="62"/>
    </row>
    <row r="10" spans="1:5" x14ac:dyDescent="0.25">
      <c r="A10" s="63" t="s">
        <v>61</v>
      </c>
      <c r="B10" s="63"/>
      <c r="C10" s="63"/>
      <c r="D10" s="63"/>
      <c r="E10" s="63"/>
    </row>
    <row r="11" spans="1:5" ht="22.5" customHeight="1" x14ac:dyDescent="0.25">
      <c r="A11" s="70" t="s">
        <v>16</v>
      </c>
      <c r="B11" s="71"/>
      <c r="C11" s="71"/>
      <c r="D11" s="71"/>
      <c r="E11" s="71"/>
    </row>
    <row r="12" spans="1:5" ht="9" customHeight="1" x14ac:dyDescent="0.25">
      <c r="A12" s="62"/>
      <c r="B12" s="62"/>
      <c r="C12" s="62"/>
      <c r="D12" s="62"/>
      <c r="E12" s="62"/>
    </row>
    <row r="13" spans="1:5" ht="30.75" customHeight="1" x14ac:dyDescent="0.25">
      <c r="A13" s="63" t="s">
        <v>41</v>
      </c>
      <c r="B13" s="63"/>
      <c r="C13" s="63"/>
      <c r="D13" s="63"/>
      <c r="E13" s="63"/>
    </row>
    <row r="14" spans="1:5" x14ac:dyDescent="0.25">
      <c r="A14" s="68" t="s">
        <v>17</v>
      </c>
      <c r="B14" s="62"/>
      <c r="C14" s="62"/>
      <c r="D14" s="62"/>
      <c r="E14" s="62"/>
    </row>
    <row r="15" spans="1:5" x14ac:dyDescent="0.25">
      <c r="A15" s="62"/>
      <c r="B15" s="62"/>
      <c r="C15" s="62"/>
      <c r="D15" s="62"/>
      <c r="E15" s="62"/>
    </row>
    <row r="16" spans="1:5" x14ac:dyDescent="0.25">
      <c r="A16" s="63" t="s">
        <v>33</v>
      </c>
      <c r="B16" s="63"/>
      <c r="C16" s="63"/>
      <c r="D16" s="63"/>
      <c r="E16" s="63"/>
    </row>
    <row r="17" spans="1:7" ht="11.25" customHeight="1" x14ac:dyDescent="0.25">
      <c r="A17" s="68" t="s">
        <v>2</v>
      </c>
      <c r="B17" s="62"/>
      <c r="C17" s="62"/>
      <c r="D17" s="62"/>
      <c r="E17" s="6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3" t="s">
        <v>34</v>
      </c>
      <c r="B19" s="63"/>
      <c r="C19" s="63"/>
      <c r="D19" s="63"/>
      <c r="E19" s="63"/>
    </row>
    <row r="20" spans="1:7" ht="10.5" customHeight="1" x14ac:dyDescent="0.25">
      <c r="A20" s="68" t="s">
        <v>18</v>
      </c>
      <c r="B20" s="62"/>
      <c r="C20" s="62"/>
      <c r="D20" s="62"/>
      <c r="E20" s="62"/>
    </row>
    <row r="21" spans="1:7" x14ac:dyDescent="0.25">
      <c r="A21" s="62"/>
      <c r="B21" s="62"/>
      <c r="C21" s="62"/>
      <c r="D21" s="62"/>
      <c r="E21" s="62"/>
    </row>
    <row r="22" spans="1:7" ht="30.75" customHeight="1" x14ac:dyDescent="0.25">
      <c r="A22" s="63" t="s">
        <v>19</v>
      </c>
      <c r="B22" s="63"/>
      <c r="C22" s="63"/>
      <c r="D22" s="63"/>
      <c r="E22" s="63"/>
    </row>
    <row r="23" spans="1:7" x14ac:dyDescent="0.25">
      <c r="A23" s="62"/>
      <c r="B23" s="62"/>
      <c r="C23" s="62"/>
      <c r="D23" s="62"/>
      <c r="E23" s="62"/>
    </row>
    <row r="24" spans="1:7" ht="63.75" customHeight="1" x14ac:dyDescent="0.25">
      <c r="A24" s="63" t="s">
        <v>42</v>
      </c>
      <c r="B24" s="63"/>
      <c r="C24" s="63"/>
      <c r="D24" s="63"/>
      <c r="E24" s="63"/>
    </row>
    <row r="25" spans="1:7" ht="33.75" customHeight="1" x14ac:dyDescent="0.25">
      <c r="A25" s="72" t="s">
        <v>43</v>
      </c>
      <c r="B25" s="72"/>
      <c r="C25" s="72"/>
      <c r="D25" s="72"/>
      <c r="E25" s="72"/>
    </row>
    <row r="26" spans="1:7" x14ac:dyDescent="0.25">
      <c r="A26" s="72"/>
      <c r="B26" s="72"/>
      <c r="C26" s="72"/>
      <c r="D26" s="72"/>
      <c r="E26" s="72"/>
      <c r="F26" s="2">
        <v>888.4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5170.4879999999994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5996.7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5357.0519999999997</v>
      </c>
    </row>
    <row r="31" spans="1:7" x14ac:dyDescent="0.25">
      <c r="A31" s="9" t="s">
        <v>38</v>
      </c>
      <c r="B31" s="11" t="s">
        <v>39</v>
      </c>
      <c r="C31" s="3" t="s">
        <v>5</v>
      </c>
      <c r="D31" s="3">
        <v>0.61</v>
      </c>
      <c r="E31" s="10">
        <f>D31*F26*G26</f>
        <v>1625.7719999999999</v>
      </c>
    </row>
    <row r="32" spans="1:7" ht="60" x14ac:dyDescent="0.25">
      <c r="A32" s="9" t="s">
        <v>28</v>
      </c>
      <c r="B32" s="11" t="s">
        <v>30</v>
      </c>
      <c r="C32" s="3" t="s">
        <v>5</v>
      </c>
      <c r="D32" s="3">
        <v>0.4</v>
      </c>
      <c r="E32" s="10">
        <f>D32*F26*G26</f>
        <v>1066.08</v>
      </c>
    </row>
    <row r="33" spans="1:5" ht="51" x14ac:dyDescent="0.25">
      <c r="A33" s="9" t="s">
        <v>27</v>
      </c>
      <c r="B33" s="11" t="s">
        <v>30</v>
      </c>
      <c r="C33" s="3" t="s">
        <v>5</v>
      </c>
      <c r="D33" s="3">
        <v>0.02</v>
      </c>
      <c r="E33" s="10">
        <f>D33*F26*G26</f>
        <v>53.304000000000002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0.9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1.23</v>
      </c>
      <c r="E35" s="10">
        <f>D35*F26*G26</f>
        <v>3278.1959999999999</v>
      </c>
    </row>
    <row r="36" spans="1:5" ht="16.5" thickBot="1" x14ac:dyDescent="0.3">
      <c r="A36" s="29" t="s">
        <v>60</v>
      </c>
      <c r="B36" s="20" t="s">
        <v>35</v>
      </c>
      <c r="C36" s="21" t="s">
        <v>5</v>
      </c>
      <c r="D36" s="21">
        <v>2.7</v>
      </c>
      <c r="E36" s="22">
        <f>D36*F26*G26</f>
        <v>7196.0400000000009</v>
      </c>
    </row>
    <row r="37" spans="1:5" ht="15.75" thickBot="1" x14ac:dyDescent="0.3">
      <c r="A37" s="23" t="s">
        <v>44</v>
      </c>
      <c r="B37" s="24" t="s">
        <v>45</v>
      </c>
      <c r="C37" s="25" t="s">
        <v>46</v>
      </c>
      <c r="D37" s="25"/>
      <c r="E37" s="26">
        <v>87</v>
      </c>
    </row>
    <row r="38" spans="1:5" ht="30" x14ac:dyDescent="0.25">
      <c r="A38" s="9" t="s">
        <v>47</v>
      </c>
      <c r="B38" s="27" t="s">
        <v>52</v>
      </c>
      <c r="C38" s="18" t="s">
        <v>55</v>
      </c>
      <c r="D38" s="27">
        <v>1.5</v>
      </c>
      <c r="E38" s="19">
        <f>D38*118.42</f>
        <v>177.63</v>
      </c>
    </row>
    <row r="39" spans="1:5" x14ac:dyDescent="0.25">
      <c r="A39" s="9" t="s">
        <v>48</v>
      </c>
      <c r="B39" s="27" t="s">
        <v>52</v>
      </c>
      <c r="C39" s="3" t="s">
        <v>55</v>
      </c>
      <c r="D39" s="28">
        <v>1</v>
      </c>
      <c r="E39" s="10">
        <f>D39*118.42</f>
        <v>118.42</v>
      </c>
    </row>
    <row r="40" spans="1:5" ht="30" x14ac:dyDescent="0.25">
      <c r="A40" s="9" t="s">
        <v>49</v>
      </c>
      <c r="B40" s="27" t="s">
        <v>52</v>
      </c>
      <c r="C40" s="3" t="s">
        <v>55</v>
      </c>
      <c r="D40" s="27">
        <v>2</v>
      </c>
      <c r="E40" s="10">
        <f>D40*118.42</f>
        <v>236.84</v>
      </c>
    </row>
    <row r="41" spans="1:5" x14ac:dyDescent="0.25">
      <c r="A41" s="9" t="s">
        <v>50</v>
      </c>
      <c r="B41" s="27" t="s">
        <v>53</v>
      </c>
      <c r="C41" s="3" t="s">
        <v>55</v>
      </c>
      <c r="D41" s="28">
        <v>1</v>
      </c>
      <c r="E41" s="10">
        <f>D41*118.42</f>
        <v>118.42</v>
      </c>
    </row>
    <row r="42" spans="1:5" ht="30" x14ac:dyDescent="0.25">
      <c r="A42" s="9" t="s">
        <v>51</v>
      </c>
      <c r="B42" s="27" t="s">
        <v>54</v>
      </c>
      <c r="C42" s="3" t="s">
        <v>55</v>
      </c>
      <c r="D42" s="27">
        <v>1</v>
      </c>
      <c r="E42" s="10">
        <f>D42*118.42</f>
        <v>118.42</v>
      </c>
    </row>
    <row r="43" spans="1:5" x14ac:dyDescent="0.25">
      <c r="A43" s="9"/>
      <c r="B43" s="11"/>
      <c r="C43" s="3"/>
      <c r="D43" s="3"/>
      <c r="E43" s="10"/>
    </row>
    <row r="44" spans="1:5" s="17" customFormat="1" ht="14.25" x14ac:dyDescent="0.2">
      <c r="A44" s="13" t="s">
        <v>37</v>
      </c>
      <c r="B44" s="14"/>
      <c r="C44" s="15"/>
      <c r="D44" s="15"/>
      <c r="E44" s="16">
        <f>E42+E41+E40+E39+E38+E37+E36+E35+E34+E33+E32+E31+E30+E29+E28</f>
        <v>30600.362000000001</v>
      </c>
    </row>
    <row r="46" spans="1:5" ht="42.75" customHeight="1" x14ac:dyDescent="0.25">
      <c r="A46" s="63" t="s">
        <v>59</v>
      </c>
      <c r="B46" s="63"/>
      <c r="C46" s="63"/>
      <c r="D46" s="63"/>
      <c r="E46" s="63"/>
    </row>
    <row r="47" spans="1:5" ht="30" customHeight="1" x14ac:dyDescent="0.25">
      <c r="A47" s="63" t="s">
        <v>23</v>
      </c>
      <c r="B47" s="63"/>
      <c r="C47" s="63"/>
      <c r="D47" s="63"/>
      <c r="E47" s="63"/>
    </row>
    <row r="48" spans="1:5" x14ac:dyDescent="0.25">
      <c r="A48" s="63" t="s">
        <v>22</v>
      </c>
      <c r="B48" s="63"/>
      <c r="C48" s="63"/>
      <c r="D48" s="63"/>
      <c r="E48" s="63"/>
    </row>
    <row r="49" spans="1:5" ht="31.5" customHeight="1" x14ac:dyDescent="0.25">
      <c r="A49" s="63" t="s">
        <v>56</v>
      </c>
      <c r="B49" s="63"/>
      <c r="C49" s="63"/>
      <c r="D49" s="63"/>
      <c r="E49" s="63"/>
    </row>
    <row r="50" spans="1:5" x14ac:dyDescent="0.25">
      <c r="A50" s="63" t="s">
        <v>20</v>
      </c>
      <c r="B50" s="63"/>
      <c r="C50" s="63"/>
      <c r="D50" s="63"/>
      <c r="E50" s="63"/>
    </row>
    <row r="51" spans="1:5" x14ac:dyDescent="0.25">
      <c r="A51" s="74" t="s">
        <v>6</v>
      </c>
      <c r="B51" s="74"/>
      <c r="C51" s="74"/>
      <c r="D51" s="74"/>
      <c r="E51" s="74"/>
    </row>
    <row r="52" spans="1:5" x14ac:dyDescent="0.25">
      <c r="A52" s="63" t="s">
        <v>20</v>
      </c>
      <c r="B52" s="63"/>
      <c r="C52" s="63"/>
      <c r="D52" s="63"/>
      <c r="E52" s="63"/>
    </row>
    <row r="53" spans="1:5" x14ac:dyDescent="0.25">
      <c r="A53" s="75" t="s">
        <v>57</v>
      </c>
      <c r="B53" s="75"/>
      <c r="C53" s="75"/>
      <c r="D53" s="75"/>
      <c r="E53" s="75"/>
    </row>
    <row r="54" spans="1:5" ht="11.25" customHeight="1" x14ac:dyDescent="0.25">
      <c r="B54" s="73" t="s">
        <v>21</v>
      </c>
      <c r="C54" s="73"/>
      <c r="D54" s="73"/>
      <c r="E54" s="8" t="s">
        <v>7</v>
      </c>
    </row>
    <row r="55" spans="1:5" x14ac:dyDescent="0.25">
      <c r="A55" s="6"/>
      <c r="B55" s="6"/>
      <c r="C55" s="6"/>
      <c r="D55" s="6"/>
      <c r="E55" s="6"/>
    </row>
    <row r="56" spans="1:5" x14ac:dyDescent="0.25">
      <c r="A56" s="75" t="s">
        <v>58</v>
      </c>
      <c r="B56" s="75"/>
      <c r="C56" s="75"/>
      <c r="D56" s="75"/>
      <c r="E56" s="75"/>
    </row>
    <row r="57" spans="1:5" ht="11.25" customHeight="1" x14ac:dyDescent="0.25">
      <c r="B57" s="73" t="s">
        <v>21</v>
      </c>
      <c r="C57" s="73"/>
      <c r="D57" s="73"/>
      <c r="E57" s="8" t="s">
        <v>7</v>
      </c>
    </row>
  </sheetData>
  <mergeCells count="34">
    <mergeCell ref="B54:D54"/>
    <mergeCell ref="B57:D57"/>
    <mergeCell ref="A48:E48"/>
    <mergeCell ref="A49:E49"/>
    <mergeCell ref="A50:E50"/>
    <mergeCell ref="A51:E51"/>
    <mergeCell ref="A52:E52"/>
    <mergeCell ref="A53:E53"/>
    <mergeCell ref="A56:E56"/>
    <mergeCell ref="A24:E24"/>
    <mergeCell ref="A25:E25"/>
    <mergeCell ref="A26:E26"/>
    <mergeCell ref="A46:E46"/>
    <mergeCell ref="A47:E47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topLeftCell="A42" zoomScaleNormal="100" zoomScaleSheetLayoutView="100" zoomScalePageLayoutView="120" workbookViewId="0">
      <selection activeCell="D38" sqref="D3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3.42578125" style="2" bestFit="1" customWidth="1"/>
    <col min="7" max="9" width="9.140625" style="2"/>
    <col min="10" max="10" width="16.28515625" style="2" customWidth="1"/>
    <col min="11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0.75" customHeight="1" x14ac:dyDescent="0.25">
      <c r="A2" s="64" t="s">
        <v>13</v>
      </c>
      <c r="B2" s="65"/>
      <c r="C2" s="65"/>
      <c r="D2" s="65"/>
      <c r="E2" s="65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9" t="s">
        <v>62</v>
      </c>
      <c r="E4" s="69"/>
    </row>
    <row r="5" spans="1:5" x14ac:dyDescent="0.25">
      <c r="A5" s="30"/>
      <c r="B5" s="4"/>
      <c r="C5" s="4"/>
      <c r="D5" s="4"/>
      <c r="E5" s="4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67" t="s">
        <v>40</v>
      </c>
      <c r="B7" s="67"/>
      <c r="C7" s="67"/>
      <c r="D7" s="67"/>
      <c r="E7" s="67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2"/>
      <c r="B9" s="62"/>
      <c r="C9" s="62"/>
      <c r="D9" s="62"/>
      <c r="E9" s="62"/>
    </row>
    <row r="10" spans="1:5" x14ac:dyDescent="0.25">
      <c r="A10" s="63" t="s">
        <v>61</v>
      </c>
      <c r="B10" s="63"/>
      <c r="C10" s="63"/>
      <c r="D10" s="63"/>
      <c r="E10" s="63"/>
    </row>
    <row r="11" spans="1:5" ht="29.25" customHeight="1" x14ac:dyDescent="0.25">
      <c r="A11" s="70" t="s">
        <v>16</v>
      </c>
      <c r="B11" s="71"/>
      <c r="C11" s="71"/>
      <c r="D11" s="71"/>
      <c r="E11" s="71"/>
    </row>
    <row r="12" spans="1:5" x14ac:dyDescent="0.25">
      <c r="A12" s="62"/>
      <c r="B12" s="62"/>
      <c r="C12" s="62"/>
      <c r="D12" s="62"/>
      <c r="E12" s="62"/>
    </row>
    <row r="13" spans="1:5" x14ac:dyDescent="0.25">
      <c r="A13" s="63" t="s">
        <v>41</v>
      </c>
      <c r="B13" s="63"/>
      <c r="C13" s="63"/>
      <c r="D13" s="63"/>
      <c r="E13" s="63"/>
    </row>
    <row r="14" spans="1:5" x14ac:dyDescent="0.25">
      <c r="A14" s="68" t="s">
        <v>17</v>
      </c>
      <c r="B14" s="62"/>
      <c r="C14" s="62"/>
      <c r="D14" s="62"/>
      <c r="E14" s="62"/>
    </row>
    <row r="15" spans="1:5" x14ac:dyDescent="0.25">
      <c r="A15" s="62"/>
      <c r="B15" s="62"/>
      <c r="C15" s="62"/>
      <c r="D15" s="62"/>
      <c r="E15" s="62"/>
    </row>
    <row r="16" spans="1:5" x14ac:dyDescent="0.25">
      <c r="A16" s="63" t="s">
        <v>33</v>
      </c>
      <c r="B16" s="63"/>
      <c r="C16" s="63"/>
      <c r="D16" s="63"/>
      <c r="E16" s="63"/>
    </row>
    <row r="17" spans="1:10" ht="11.25" customHeight="1" x14ac:dyDescent="0.25">
      <c r="A17" s="68" t="s">
        <v>2</v>
      </c>
      <c r="B17" s="62"/>
      <c r="C17" s="62"/>
      <c r="D17" s="62"/>
      <c r="E17" s="62"/>
    </row>
    <row r="18" spans="1:10" ht="11.25" customHeight="1" x14ac:dyDescent="0.25">
      <c r="A18" s="31"/>
      <c r="B18" s="30"/>
      <c r="C18" s="30"/>
      <c r="D18" s="30"/>
      <c r="E18" s="30"/>
    </row>
    <row r="19" spans="1:10" x14ac:dyDescent="0.25">
      <c r="A19" s="63" t="s">
        <v>34</v>
      </c>
      <c r="B19" s="63"/>
      <c r="C19" s="63"/>
      <c r="D19" s="63"/>
      <c r="E19" s="63"/>
    </row>
    <row r="20" spans="1:10" ht="10.5" customHeight="1" x14ac:dyDescent="0.25">
      <c r="A20" s="68" t="s">
        <v>18</v>
      </c>
      <c r="B20" s="62"/>
      <c r="C20" s="62"/>
      <c r="D20" s="62"/>
      <c r="E20" s="62"/>
    </row>
    <row r="21" spans="1:10" x14ac:dyDescent="0.25">
      <c r="A21" s="62"/>
      <c r="B21" s="62"/>
      <c r="C21" s="62"/>
      <c r="D21" s="62"/>
      <c r="E21" s="62"/>
    </row>
    <row r="22" spans="1:10" ht="30.75" customHeight="1" x14ac:dyDescent="0.25">
      <c r="A22" s="63" t="s">
        <v>19</v>
      </c>
      <c r="B22" s="63"/>
      <c r="C22" s="63"/>
      <c r="D22" s="63"/>
      <c r="E22" s="63"/>
    </row>
    <row r="23" spans="1:10" x14ac:dyDescent="0.25">
      <c r="A23" s="62"/>
      <c r="B23" s="62"/>
      <c r="C23" s="62"/>
      <c r="D23" s="62"/>
      <c r="E23" s="62"/>
    </row>
    <row r="24" spans="1:10" ht="63.75" customHeight="1" x14ac:dyDescent="0.25">
      <c r="A24" s="63" t="s">
        <v>42</v>
      </c>
      <c r="B24" s="63"/>
      <c r="C24" s="63"/>
      <c r="D24" s="63"/>
      <c r="E24" s="63"/>
    </row>
    <row r="25" spans="1:10" ht="33.75" customHeight="1" x14ac:dyDescent="0.25">
      <c r="A25" s="72" t="s">
        <v>43</v>
      </c>
      <c r="B25" s="72"/>
      <c r="C25" s="72"/>
      <c r="D25" s="72"/>
      <c r="E25" s="72"/>
    </row>
    <row r="26" spans="1:10" x14ac:dyDescent="0.25">
      <c r="A26" s="72"/>
      <c r="B26" s="72"/>
      <c r="C26" s="72"/>
      <c r="D26" s="72"/>
      <c r="E26" s="72"/>
      <c r="F26" s="2">
        <v>888.4</v>
      </c>
      <c r="G26" s="2">
        <v>3</v>
      </c>
    </row>
    <row r="27" spans="1:10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10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H28</f>
        <v>4459.768</v>
      </c>
      <c r="F28" s="2">
        <f>D28*888.4*2</f>
        <v>2736.2719999999999</v>
      </c>
      <c r="G28" s="2">
        <f>'1 кв.'!D28*888.4</f>
        <v>1723.4959999999999</v>
      </c>
      <c r="H28" s="2">
        <f>F28+G28</f>
        <v>4459.768</v>
      </c>
      <c r="J28" s="40">
        <f>E28+'1 кв.'!E28</f>
        <v>9630.2559999999994</v>
      </c>
    </row>
    <row r="29" spans="1:10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 t="shared" ref="E29:E36" si="0">H29</f>
        <v>5996.7</v>
      </c>
      <c r="F29" s="2">
        <f t="shared" ref="F29:F33" si="1">D29*888.4*2</f>
        <v>3997.7999999999997</v>
      </c>
      <c r="G29" s="2">
        <f>'1 кв.'!D29*888.4</f>
        <v>1998.8999999999999</v>
      </c>
      <c r="H29" s="2">
        <f t="shared" ref="H29:H36" si="2">F29+G29</f>
        <v>5996.7</v>
      </c>
      <c r="J29" s="40">
        <f>E29+'1 кв.'!E29</f>
        <v>11993.4</v>
      </c>
    </row>
    <row r="30" spans="1:10" ht="38.25" x14ac:dyDescent="0.25">
      <c r="A30" s="9" t="s">
        <v>31</v>
      </c>
      <c r="B30" s="11" t="s">
        <v>65</v>
      </c>
      <c r="C30" s="3" t="s">
        <v>5</v>
      </c>
      <c r="D30" s="3">
        <v>2.0499999999999998</v>
      </c>
      <c r="E30" s="10">
        <f t="shared" si="0"/>
        <v>5428.1239999999998</v>
      </c>
      <c r="F30" s="2">
        <f t="shared" si="1"/>
        <v>3642.4399999999996</v>
      </c>
      <c r="G30" s="2">
        <f>'1 кв.'!D30*888.4</f>
        <v>1785.6839999999997</v>
      </c>
      <c r="H30" s="2">
        <f t="shared" si="2"/>
        <v>5428.1239999999998</v>
      </c>
      <c r="J30" s="40">
        <f>E30+'1 кв.'!E30</f>
        <v>10785.175999999999</v>
      </c>
    </row>
    <row r="31" spans="1:10" x14ac:dyDescent="0.25">
      <c r="A31" s="9" t="s">
        <v>38</v>
      </c>
      <c r="B31" s="11" t="s">
        <v>39</v>
      </c>
      <c r="C31" s="3" t="s">
        <v>5</v>
      </c>
      <c r="D31" s="3">
        <v>0.61</v>
      </c>
      <c r="E31" s="10">
        <f t="shared" si="0"/>
        <v>1625.7719999999999</v>
      </c>
      <c r="F31" s="2">
        <f t="shared" si="1"/>
        <v>1083.848</v>
      </c>
      <c r="G31" s="2">
        <f>'1 кв.'!D31*888.4</f>
        <v>541.92399999999998</v>
      </c>
      <c r="H31" s="2">
        <f t="shared" si="2"/>
        <v>1625.7719999999999</v>
      </c>
      <c r="J31" s="40">
        <f>E31+'1 кв.'!E31</f>
        <v>3251.5439999999999</v>
      </c>
    </row>
    <row r="32" spans="1:10" ht="60" x14ac:dyDescent="0.25">
      <c r="A32" s="9" t="s">
        <v>28</v>
      </c>
      <c r="B32" s="11" t="s">
        <v>65</v>
      </c>
      <c r="C32" s="3" t="s">
        <v>5</v>
      </c>
      <c r="D32" s="3">
        <v>0.43</v>
      </c>
      <c r="E32" s="10">
        <f t="shared" si="0"/>
        <v>1119.384</v>
      </c>
      <c r="F32" s="2">
        <f t="shared" si="1"/>
        <v>764.024</v>
      </c>
      <c r="G32" s="2">
        <f>'1 кв.'!D32*888.4</f>
        <v>355.36</v>
      </c>
      <c r="H32" s="2">
        <f t="shared" si="2"/>
        <v>1119.384</v>
      </c>
      <c r="J32" s="40">
        <f>E32+'1 кв.'!E32</f>
        <v>2185.4639999999999</v>
      </c>
    </row>
    <row r="33" spans="1:10" ht="38.25" x14ac:dyDescent="0.25">
      <c r="A33" s="9" t="s">
        <v>27</v>
      </c>
      <c r="B33" s="11" t="s">
        <v>65</v>
      </c>
      <c r="C33" s="3" t="s">
        <v>5</v>
      </c>
      <c r="D33" s="3">
        <v>0.02</v>
      </c>
      <c r="E33" s="10">
        <f t="shared" si="0"/>
        <v>53.304000000000002</v>
      </c>
      <c r="F33" s="2">
        <f t="shared" si="1"/>
        <v>35.536000000000001</v>
      </c>
      <c r="G33" s="2">
        <f>'1 кв.'!D33*888.4</f>
        <v>17.768000000000001</v>
      </c>
      <c r="H33" s="2">
        <f t="shared" si="2"/>
        <v>53.304000000000002</v>
      </c>
      <c r="J33" s="40">
        <f>E33+'1 кв.'!E33</f>
        <v>106.608</v>
      </c>
    </row>
    <row r="34" spans="1:10" ht="60" x14ac:dyDescent="0.25">
      <c r="A34" s="9" t="s">
        <v>36</v>
      </c>
      <c r="B34" s="11" t="s">
        <v>32</v>
      </c>
      <c r="C34" s="3" t="s">
        <v>5</v>
      </c>
      <c r="D34" s="3">
        <v>0.9</v>
      </c>
      <c r="E34" s="10">
        <f t="shared" si="0"/>
        <v>0</v>
      </c>
      <c r="H34" s="2">
        <f t="shared" si="2"/>
        <v>0</v>
      </c>
      <c r="J34" s="40">
        <f>E34+'1 кв.'!E34</f>
        <v>0</v>
      </c>
    </row>
    <row r="35" spans="1:10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 t="shared" si="0"/>
        <v>5996.7</v>
      </c>
      <c r="F35" s="2">
        <f>D35*888.4*2</f>
        <v>4903.9679999999998</v>
      </c>
      <c r="G35" s="2">
        <f>'1 кв.'!D35*888.4</f>
        <v>1092.732</v>
      </c>
      <c r="H35" s="2">
        <f t="shared" si="2"/>
        <v>5996.7</v>
      </c>
      <c r="J35" s="40">
        <f>E35+'1 кв.'!E35</f>
        <v>9274.8960000000006</v>
      </c>
    </row>
    <row r="36" spans="1:10" ht="16.5" thickBot="1" x14ac:dyDescent="0.3">
      <c r="A36" s="29" t="s">
        <v>60</v>
      </c>
      <c r="B36" s="20" t="s">
        <v>35</v>
      </c>
      <c r="C36" s="21" t="s">
        <v>5</v>
      </c>
      <c r="D36" s="21">
        <v>2.7</v>
      </c>
      <c r="E36" s="10">
        <f t="shared" si="0"/>
        <v>7196.0400000000009</v>
      </c>
      <c r="F36" s="2">
        <f>D36*888.4*2</f>
        <v>4797.3600000000006</v>
      </c>
      <c r="G36" s="2">
        <f>'1 кв.'!D36*888.4</f>
        <v>2398.6800000000003</v>
      </c>
      <c r="H36" s="2">
        <f t="shared" si="2"/>
        <v>7196.0400000000009</v>
      </c>
      <c r="J36" s="40">
        <f>E36+'1 кв.'!E36</f>
        <v>14392.080000000002</v>
      </c>
    </row>
    <row r="37" spans="1:10" ht="15.75" thickBot="1" x14ac:dyDescent="0.3">
      <c r="A37" s="23" t="s">
        <v>44</v>
      </c>
      <c r="B37" s="24" t="s">
        <v>70</v>
      </c>
      <c r="C37" s="25" t="s">
        <v>46</v>
      </c>
      <c r="D37" s="25"/>
      <c r="E37" s="26">
        <v>4741.13</v>
      </c>
      <c r="J37" s="40">
        <f>E37</f>
        <v>4741.13</v>
      </c>
    </row>
    <row r="38" spans="1:10" ht="30" x14ac:dyDescent="0.25">
      <c r="A38" s="9" t="s">
        <v>63</v>
      </c>
      <c r="B38" s="27" t="s">
        <v>64</v>
      </c>
      <c r="C38" s="3" t="s">
        <v>55</v>
      </c>
      <c r="D38" s="32">
        <v>39</v>
      </c>
      <c r="E38" s="10">
        <f>D38*126.7</f>
        <v>4941.3</v>
      </c>
      <c r="J38" s="40">
        <f>E38+'1 кв.'!E38+'1 кв.'!E39+'1 кв.'!E40+'1 кв.'!E42+'1 кв.'!E41</f>
        <v>5711.0300000000007</v>
      </c>
    </row>
    <row r="39" spans="1:10" x14ac:dyDescent="0.25">
      <c r="A39" s="9"/>
      <c r="B39" s="11"/>
      <c r="C39" s="3"/>
      <c r="D39" s="3"/>
      <c r="E39" s="10"/>
    </row>
    <row r="40" spans="1:10" s="17" customFormat="1" ht="14.25" x14ac:dyDescent="0.2">
      <c r="A40" s="13" t="s">
        <v>37</v>
      </c>
      <c r="B40" s="14"/>
      <c r="C40" s="15"/>
      <c r="D40" s="15"/>
      <c r="E40" s="16">
        <f>E28+E29+E30+E31+E32+E33+E34+E35+E36+E37+E38</f>
        <v>41558.222000000002</v>
      </c>
      <c r="F40" s="33">
        <f>E40+'1 кв.'!E44</f>
        <v>72158.584000000003</v>
      </c>
      <c r="J40" s="33"/>
    </row>
    <row r="42" spans="1:10" ht="30.75" customHeight="1" x14ac:dyDescent="0.25">
      <c r="A42" s="63" t="s">
        <v>72</v>
      </c>
      <c r="B42" s="63"/>
      <c r="C42" s="63"/>
      <c r="D42" s="63"/>
      <c r="E42" s="63"/>
    </row>
    <row r="43" spans="1:10" ht="29.25" customHeight="1" x14ac:dyDescent="0.25">
      <c r="A43" s="63" t="s">
        <v>23</v>
      </c>
      <c r="B43" s="63"/>
      <c r="C43" s="63"/>
      <c r="D43" s="63"/>
      <c r="E43" s="63"/>
    </row>
    <row r="44" spans="1:10" x14ac:dyDescent="0.25">
      <c r="A44" s="63" t="s">
        <v>22</v>
      </c>
      <c r="B44" s="63"/>
      <c r="C44" s="63"/>
      <c r="D44" s="63"/>
      <c r="E44" s="63"/>
      <c r="F44" s="17"/>
      <c r="G44" s="17"/>
      <c r="H44" s="17"/>
      <c r="I44" s="17"/>
      <c r="J44" s="33"/>
    </row>
    <row r="45" spans="1:10" x14ac:dyDescent="0.25">
      <c r="A45" s="63" t="s">
        <v>56</v>
      </c>
      <c r="B45" s="63"/>
      <c r="C45" s="63"/>
      <c r="D45" s="63"/>
      <c r="E45" s="63"/>
    </row>
    <row r="46" spans="1:10" x14ac:dyDescent="0.25">
      <c r="A46" s="63" t="s">
        <v>20</v>
      </c>
      <c r="B46" s="63"/>
      <c r="C46" s="63"/>
      <c r="D46" s="63"/>
      <c r="E46" s="63"/>
    </row>
    <row r="47" spans="1:10" x14ac:dyDescent="0.25">
      <c r="A47" s="74" t="s">
        <v>6</v>
      </c>
      <c r="B47" s="74"/>
      <c r="C47" s="74"/>
      <c r="D47" s="74"/>
      <c r="E47" s="74"/>
    </row>
    <row r="48" spans="1:10" x14ac:dyDescent="0.25">
      <c r="A48" s="63" t="s">
        <v>20</v>
      </c>
      <c r="B48" s="63"/>
      <c r="C48" s="63"/>
      <c r="D48" s="63"/>
      <c r="E48" s="63"/>
    </row>
    <row r="49" spans="1:5" x14ac:dyDescent="0.25">
      <c r="A49" s="75" t="s">
        <v>57</v>
      </c>
      <c r="B49" s="75"/>
      <c r="C49" s="75"/>
      <c r="D49" s="75"/>
      <c r="E49" s="75"/>
    </row>
    <row r="50" spans="1:5" x14ac:dyDescent="0.25">
      <c r="B50" s="73" t="s">
        <v>21</v>
      </c>
      <c r="C50" s="73"/>
      <c r="D50" s="73"/>
      <c r="E50" s="8" t="s">
        <v>7</v>
      </c>
    </row>
    <row r="51" spans="1:5" x14ac:dyDescent="0.25">
      <c r="A51" s="31"/>
      <c r="B51" s="31"/>
      <c r="C51" s="31"/>
      <c r="D51" s="31"/>
      <c r="E51" s="31"/>
    </row>
    <row r="52" spans="1:5" x14ac:dyDescent="0.25">
      <c r="A52" s="75" t="s">
        <v>58</v>
      </c>
      <c r="B52" s="75"/>
      <c r="C52" s="75"/>
      <c r="D52" s="75"/>
      <c r="E52" s="75"/>
    </row>
    <row r="53" spans="1:5" x14ac:dyDescent="0.25">
      <c r="B53" s="73" t="s">
        <v>21</v>
      </c>
      <c r="C53" s="73"/>
      <c r="D53" s="73"/>
      <c r="E53" s="8" t="s">
        <v>7</v>
      </c>
    </row>
    <row r="56" spans="1:5" x14ac:dyDescent="0.25">
      <c r="A56" s="17" t="s">
        <v>66</v>
      </c>
    </row>
    <row r="57" spans="1:5" x14ac:dyDescent="0.25">
      <c r="A57" s="2" t="s">
        <v>67</v>
      </c>
      <c r="B57" s="34">
        <v>4757.6899999999996</v>
      </c>
    </row>
    <row r="58" spans="1:5" ht="15.75" x14ac:dyDescent="0.25">
      <c r="A58" s="35" t="s">
        <v>68</v>
      </c>
      <c r="B58" s="36">
        <v>78339.179999999993</v>
      </c>
    </row>
    <row r="59" spans="1:5" x14ac:dyDescent="0.25">
      <c r="A59" s="2" t="s">
        <v>71</v>
      </c>
      <c r="B59" s="36">
        <f>76944.12+900</f>
        <v>77844.12</v>
      </c>
    </row>
    <row r="60" spans="1:5" x14ac:dyDescent="0.25">
      <c r="A60" s="37" t="s">
        <v>69</v>
      </c>
      <c r="B60" s="34">
        <f>B57+B59-('1 кв.'!E44+'2 кв.'!E40)</f>
        <v>10443.225999999995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topLeftCell="A43" zoomScaleNormal="100" zoomScaleSheetLayoutView="100" workbookViewId="0">
      <selection activeCell="B32" sqref="B3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3.42578125" style="2" bestFit="1" customWidth="1"/>
    <col min="7" max="9" width="9.140625" style="2"/>
    <col min="10" max="10" width="16.28515625" style="2" customWidth="1"/>
    <col min="11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2.25" customHeight="1" x14ac:dyDescent="0.25">
      <c r="A2" s="64" t="s">
        <v>13</v>
      </c>
      <c r="B2" s="65"/>
      <c r="C2" s="65"/>
      <c r="D2" s="65"/>
      <c r="E2" s="65"/>
    </row>
    <row r="3" spans="1:5" x14ac:dyDescent="0.25">
      <c r="A3" s="38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9" t="s">
        <v>73</v>
      </c>
      <c r="E4" s="69"/>
    </row>
    <row r="5" spans="1:5" x14ac:dyDescent="0.25">
      <c r="A5" s="38"/>
      <c r="B5" s="4"/>
      <c r="C5" s="4"/>
      <c r="D5" s="4"/>
      <c r="E5" s="4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67" t="s">
        <v>40</v>
      </c>
      <c r="B7" s="67"/>
      <c r="C7" s="67"/>
      <c r="D7" s="67"/>
      <c r="E7" s="67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2"/>
      <c r="B9" s="62"/>
      <c r="C9" s="62"/>
      <c r="D9" s="62"/>
      <c r="E9" s="62"/>
    </row>
    <row r="10" spans="1:5" x14ac:dyDescent="0.25">
      <c r="A10" s="63" t="s">
        <v>61</v>
      </c>
      <c r="B10" s="63"/>
      <c r="C10" s="63"/>
      <c r="D10" s="63"/>
      <c r="E10" s="63"/>
    </row>
    <row r="11" spans="1:5" ht="27" customHeight="1" x14ac:dyDescent="0.25">
      <c r="A11" s="70" t="s">
        <v>16</v>
      </c>
      <c r="B11" s="71"/>
      <c r="C11" s="71"/>
      <c r="D11" s="71"/>
      <c r="E11" s="71"/>
    </row>
    <row r="12" spans="1:5" x14ac:dyDescent="0.25">
      <c r="A12" s="62"/>
      <c r="B12" s="62"/>
      <c r="C12" s="62"/>
      <c r="D12" s="62"/>
      <c r="E12" s="62"/>
    </row>
    <row r="13" spans="1:5" ht="27" customHeight="1" x14ac:dyDescent="0.25">
      <c r="A13" s="63" t="s">
        <v>41</v>
      </c>
      <c r="B13" s="63"/>
      <c r="C13" s="63"/>
      <c r="D13" s="63"/>
      <c r="E13" s="63"/>
    </row>
    <row r="14" spans="1:5" x14ac:dyDescent="0.25">
      <c r="A14" s="68" t="s">
        <v>17</v>
      </c>
      <c r="B14" s="62"/>
      <c r="C14" s="62"/>
      <c r="D14" s="62"/>
      <c r="E14" s="62"/>
    </row>
    <row r="15" spans="1:5" x14ac:dyDescent="0.25">
      <c r="A15" s="62"/>
      <c r="B15" s="62"/>
      <c r="C15" s="62"/>
      <c r="D15" s="62"/>
      <c r="E15" s="62"/>
    </row>
    <row r="16" spans="1:5" x14ac:dyDescent="0.25">
      <c r="A16" s="63" t="s">
        <v>33</v>
      </c>
      <c r="B16" s="63"/>
      <c r="C16" s="63"/>
      <c r="D16" s="63"/>
      <c r="E16" s="63"/>
    </row>
    <row r="17" spans="1:10" ht="11.25" customHeight="1" x14ac:dyDescent="0.25">
      <c r="A17" s="68" t="s">
        <v>2</v>
      </c>
      <c r="B17" s="62"/>
      <c r="C17" s="62"/>
      <c r="D17" s="62"/>
      <c r="E17" s="62"/>
    </row>
    <row r="18" spans="1:10" ht="11.25" customHeight="1" x14ac:dyDescent="0.25">
      <c r="A18" s="39"/>
      <c r="B18" s="38"/>
      <c r="C18" s="38"/>
      <c r="D18" s="38"/>
      <c r="E18" s="38"/>
    </row>
    <row r="19" spans="1:10" x14ac:dyDescent="0.25">
      <c r="A19" s="63" t="s">
        <v>34</v>
      </c>
      <c r="B19" s="63"/>
      <c r="C19" s="63"/>
      <c r="D19" s="63"/>
      <c r="E19" s="63"/>
    </row>
    <row r="20" spans="1:10" ht="10.5" customHeight="1" x14ac:dyDescent="0.25">
      <c r="A20" s="68" t="s">
        <v>18</v>
      </c>
      <c r="B20" s="62"/>
      <c r="C20" s="62"/>
      <c r="D20" s="62"/>
      <c r="E20" s="62"/>
    </row>
    <row r="21" spans="1:10" x14ac:dyDescent="0.25">
      <c r="A21" s="62"/>
      <c r="B21" s="62"/>
      <c r="C21" s="62"/>
      <c r="D21" s="62"/>
      <c r="E21" s="62"/>
    </row>
    <row r="22" spans="1:10" ht="30.75" customHeight="1" x14ac:dyDescent="0.25">
      <c r="A22" s="63" t="s">
        <v>19</v>
      </c>
      <c r="B22" s="63"/>
      <c r="C22" s="63"/>
      <c r="D22" s="63"/>
      <c r="E22" s="63"/>
    </row>
    <row r="23" spans="1:10" x14ac:dyDescent="0.25">
      <c r="A23" s="62"/>
      <c r="B23" s="62"/>
      <c r="C23" s="62"/>
      <c r="D23" s="62"/>
      <c r="E23" s="62"/>
    </row>
    <row r="24" spans="1:10" ht="63.75" customHeight="1" x14ac:dyDescent="0.25">
      <c r="A24" s="63" t="s">
        <v>42</v>
      </c>
      <c r="B24" s="63"/>
      <c r="C24" s="63"/>
      <c r="D24" s="63"/>
      <c r="E24" s="63"/>
    </row>
    <row r="25" spans="1:10" ht="33.75" customHeight="1" x14ac:dyDescent="0.25">
      <c r="A25" s="72" t="s">
        <v>43</v>
      </c>
      <c r="B25" s="72"/>
      <c r="C25" s="72"/>
      <c r="D25" s="72"/>
      <c r="E25" s="72"/>
    </row>
    <row r="26" spans="1:10" x14ac:dyDescent="0.25">
      <c r="A26" s="72"/>
      <c r="B26" s="72"/>
      <c r="C26" s="72"/>
      <c r="D26" s="72"/>
      <c r="E26" s="72"/>
      <c r="F26" s="2">
        <v>888.4</v>
      </c>
      <c r="G26" s="2">
        <v>3</v>
      </c>
    </row>
    <row r="27" spans="1:10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10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D28*888.4*3</f>
        <v>4104.4079999999994</v>
      </c>
      <c r="J28" s="40"/>
    </row>
    <row r="29" spans="1:10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D29*888.4*3</f>
        <v>6236.5679999999993</v>
      </c>
      <c r="J29" s="40"/>
    </row>
    <row r="30" spans="1:10" ht="38.25" x14ac:dyDescent="0.25">
      <c r="A30" s="9" t="s">
        <v>31</v>
      </c>
      <c r="B30" s="11" t="s">
        <v>65</v>
      </c>
      <c r="C30" s="3" t="s">
        <v>5</v>
      </c>
      <c r="D30" s="3">
        <v>2.0499999999999998</v>
      </c>
      <c r="E30" s="10">
        <f>D30*888.4*3</f>
        <v>5463.66</v>
      </c>
      <c r="J30" s="40"/>
    </row>
    <row r="31" spans="1:10" x14ac:dyDescent="0.25">
      <c r="A31" s="9" t="s">
        <v>38</v>
      </c>
      <c r="B31" s="11" t="s">
        <v>39</v>
      </c>
      <c r="C31" s="3" t="s">
        <v>5</v>
      </c>
      <c r="D31" s="3">
        <v>0.61</v>
      </c>
      <c r="E31" s="10">
        <f t="shared" ref="E31:E36" si="0">D31*888.4*3</f>
        <v>1625.7719999999999</v>
      </c>
      <c r="J31" s="40"/>
    </row>
    <row r="32" spans="1:10" ht="60" x14ac:dyDescent="0.25">
      <c r="A32" s="9" t="s">
        <v>28</v>
      </c>
      <c r="B32" s="11" t="s">
        <v>65</v>
      </c>
      <c r="C32" s="3" t="s">
        <v>5</v>
      </c>
      <c r="D32" s="3">
        <v>0.43</v>
      </c>
      <c r="E32" s="10">
        <f t="shared" si="0"/>
        <v>1146.0360000000001</v>
      </c>
      <c r="J32" s="40"/>
    </row>
    <row r="33" spans="1:10" ht="38.25" x14ac:dyDescent="0.25">
      <c r="A33" s="9" t="s">
        <v>27</v>
      </c>
      <c r="B33" s="11" t="s">
        <v>65</v>
      </c>
      <c r="C33" s="3" t="s">
        <v>5</v>
      </c>
      <c r="D33" s="3">
        <v>0.02</v>
      </c>
      <c r="E33" s="10">
        <f t="shared" si="0"/>
        <v>53.304000000000002</v>
      </c>
      <c r="J33" s="40"/>
    </row>
    <row r="34" spans="1:10" ht="60" x14ac:dyDescent="0.25">
      <c r="A34" s="9" t="s">
        <v>36</v>
      </c>
      <c r="B34" s="11" t="s">
        <v>32</v>
      </c>
      <c r="C34" s="3" t="s">
        <v>5</v>
      </c>
      <c r="D34" s="3">
        <v>0.9</v>
      </c>
      <c r="E34" s="10">
        <f t="shared" si="0"/>
        <v>2398.6799999999998</v>
      </c>
      <c r="J34" s="40"/>
    </row>
    <row r="35" spans="1:10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 t="shared" si="0"/>
        <v>7355.9519999999993</v>
      </c>
      <c r="J35" s="40"/>
    </row>
    <row r="36" spans="1:10" ht="16.5" thickBot="1" x14ac:dyDescent="0.3">
      <c r="A36" s="29" t="s">
        <v>60</v>
      </c>
      <c r="B36" s="20" t="s">
        <v>35</v>
      </c>
      <c r="C36" s="21" t="s">
        <v>5</v>
      </c>
      <c r="D36" s="21">
        <v>2.7</v>
      </c>
      <c r="E36" s="10">
        <f t="shared" si="0"/>
        <v>7196.0400000000009</v>
      </c>
      <c r="J36" s="40"/>
    </row>
    <row r="37" spans="1:10" ht="15.75" thickBot="1" x14ac:dyDescent="0.3">
      <c r="A37" s="23" t="s">
        <v>44</v>
      </c>
      <c r="B37" s="24" t="s">
        <v>74</v>
      </c>
      <c r="C37" s="25" t="s">
        <v>46</v>
      </c>
      <c r="D37" s="25"/>
      <c r="E37" s="26">
        <v>1329.04</v>
      </c>
      <c r="J37" s="40"/>
    </row>
    <row r="38" spans="1:10" ht="30" x14ac:dyDescent="0.25">
      <c r="A38" s="9" t="s">
        <v>75</v>
      </c>
      <c r="B38" s="27" t="s">
        <v>76</v>
      </c>
      <c r="C38" s="3" t="s">
        <v>55</v>
      </c>
      <c r="D38" s="32">
        <v>1</v>
      </c>
      <c r="E38" s="10">
        <f>D38*126.7</f>
        <v>126.7</v>
      </c>
      <c r="J38" s="40"/>
    </row>
    <row r="39" spans="1:10" x14ac:dyDescent="0.25">
      <c r="A39" s="9"/>
      <c r="B39" s="11"/>
      <c r="C39" s="3"/>
      <c r="D39" s="3"/>
      <c r="E39" s="10"/>
    </row>
    <row r="40" spans="1:10" s="17" customFormat="1" ht="14.25" x14ac:dyDescent="0.2">
      <c r="A40" s="13" t="s">
        <v>37</v>
      </c>
      <c r="B40" s="14"/>
      <c r="C40" s="15"/>
      <c r="D40" s="15"/>
      <c r="E40" s="16">
        <f>E28+E29+E30+E31+E32+E33+E34+E35+E36+E37+E38</f>
        <v>37036.159999999996</v>
      </c>
      <c r="F40" s="33"/>
      <c r="J40" s="33"/>
    </row>
    <row r="42" spans="1:10" ht="30.75" customHeight="1" x14ac:dyDescent="0.25">
      <c r="A42" s="63" t="s">
        <v>79</v>
      </c>
      <c r="B42" s="63"/>
      <c r="C42" s="63"/>
      <c r="D42" s="63"/>
      <c r="E42" s="63"/>
    </row>
    <row r="43" spans="1:10" ht="29.25" customHeight="1" x14ac:dyDescent="0.25">
      <c r="A43" s="63" t="s">
        <v>23</v>
      </c>
      <c r="B43" s="63"/>
      <c r="C43" s="63"/>
      <c r="D43" s="63"/>
      <c r="E43" s="63"/>
    </row>
    <row r="44" spans="1:10" x14ac:dyDescent="0.25">
      <c r="A44" s="63" t="s">
        <v>22</v>
      </c>
      <c r="B44" s="63"/>
      <c r="C44" s="63"/>
      <c r="D44" s="63"/>
      <c r="E44" s="63"/>
      <c r="F44" s="17"/>
      <c r="G44" s="17"/>
      <c r="H44" s="17"/>
      <c r="I44" s="17"/>
      <c r="J44" s="33"/>
    </row>
    <row r="45" spans="1:10" ht="29.25" customHeight="1" x14ac:dyDescent="0.25">
      <c r="A45" s="63" t="s">
        <v>56</v>
      </c>
      <c r="B45" s="63"/>
      <c r="C45" s="63"/>
      <c r="D45" s="63"/>
      <c r="E45" s="63"/>
    </row>
    <row r="46" spans="1:10" x14ac:dyDescent="0.25">
      <c r="A46" s="63" t="s">
        <v>20</v>
      </c>
      <c r="B46" s="63"/>
      <c r="C46" s="63"/>
      <c r="D46" s="63"/>
      <c r="E46" s="63"/>
    </row>
    <row r="47" spans="1:10" x14ac:dyDescent="0.25">
      <c r="A47" s="74" t="s">
        <v>6</v>
      </c>
      <c r="B47" s="74"/>
      <c r="C47" s="74"/>
      <c r="D47" s="74"/>
      <c r="E47" s="74"/>
    </row>
    <row r="48" spans="1:10" x14ac:dyDescent="0.25">
      <c r="A48" s="63" t="s">
        <v>20</v>
      </c>
      <c r="B48" s="63"/>
      <c r="C48" s="63"/>
      <c r="D48" s="63"/>
      <c r="E48" s="63"/>
    </row>
    <row r="49" spans="1:5" x14ac:dyDescent="0.25">
      <c r="A49" s="75" t="s">
        <v>57</v>
      </c>
      <c r="B49" s="75"/>
      <c r="C49" s="75"/>
      <c r="D49" s="75"/>
      <c r="E49" s="75"/>
    </row>
    <row r="50" spans="1:5" x14ac:dyDescent="0.25">
      <c r="B50" s="73" t="s">
        <v>21</v>
      </c>
      <c r="C50" s="73"/>
      <c r="D50" s="73"/>
      <c r="E50" s="8" t="s">
        <v>7</v>
      </c>
    </row>
    <row r="51" spans="1:5" x14ac:dyDescent="0.25">
      <c r="A51" s="39"/>
      <c r="B51" s="39"/>
      <c r="C51" s="39"/>
      <c r="D51" s="39"/>
      <c r="E51" s="39"/>
    </row>
    <row r="52" spans="1:5" x14ac:dyDescent="0.25">
      <c r="A52" s="75" t="s">
        <v>58</v>
      </c>
      <c r="B52" s="75"/>
      <c r="C52" s="75"/>
      <c r="D52" s="75"/>
      <c r="E52" s="75"/>
    </row>
    <row r="53" spans="1:5" x14ac:dyDescent="0.25">
      <c r="B53" s="73" t="s">
        <v>21</v>
      </c>
      <c r="C53" s="73"/>
      <c r="D53" s="73"/>
      <c r="E53" s="8" t="s">
        <v>7</v>
      </c>
    </row>
    <row r="56" spans="1:5" x14ac:dyDescent="0.25">
      <c r="A56" s="17" t="s">
        <v>66</v>
      </c>
    </row>
    <row r="57" spans="1:5" x14ac:dyDescent="0.25">
      <c r="A57" s="2" t="s">
        <v>67</v>
      </c>
      <c r="B57" s="34">
        <v>4757.6899999999996</v>
      </c>
    </row>
    <row r="58" spans="1:5" ht="15.75" x14ac:dyDescent="0.25">
      <c r="A58" s="35" t="s">
        <v>68</v>
      </c>
      <c r="B58" s="36">
        <v>120022.89</v>
      </c>
    </row>
    <row r="59" spans="1:5" x14ac:dyDescent="0.25">
      <c r="A59" s="2" t="s">
        <v>77</v>
      </c>
      <c r="B59" s="36">
        <v>119647</v>
      </c>
    </row>
    <row r="60" spans="1:5" x14ac:dyDescent="0.25">
      <c r="A60" s="2" t="s">
        <v>78</v>
      </c>
      <c r="B60" s="36">
        <v>1350</v>
      </c>
    </row>
    <row r="61" spans="1:5" x14ac:dyDescent="0.25">
      <c r="A61" s="37" t="s">
        <v>69</v>
      </c>
      <c r="B61" s="34">
        <f>B57+B59+B60-('1 кв.'!E44+'2 кв.'!E40+E40)</f>
        <v>16559.945999999996</v>
      </c>
    </row>
    <row r="63" spans="1:5" x14ac:dyDescent="0.25">
      <c r="B63" s="40">
        <f>B57+B59+B60-('1 кв.'!E44+'2 кв.'!E40+'3 кв.'!E40)</f>
        <v>16559.945999999996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topLeftCell="A43" zoomScaleNormal="100" zoomScaleSheetLayoutView="100" workbookViewId="0">
      <selection activeCell="G43" sqref="G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3.42578125" style="2" bestFit="1" customWidth="1"/>
    <col min="7" max="9" width="9.140625" style="2"/>
    <col min="10" max="10" width="16.28515625" style="2" customWidth="1"/>
    <col min="11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1.5" customHeight="1" x14ac:dyDescent="0.25">
      <c r="A2" s="64" t="s">
        <v>13</v>
      </c>
      <c r="B2" s="65"/>
      <c r="C2" s="65"/>
      <c r="D2" s="65"/>
      <c r="E2" s="65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9" t="s">
        <v>102</v>
      </c>
      <c r="E4" s="69"/>
    </row>
    <row r="5" spans="1:5" x14ac:dyDescent="0.25">
      <c r="A5" s="41"/>
      <c r="B5" s="4"/>
      <c r="C5" s="4"/>
      <c r="D5" s="4"/>
      <c r="E5" s="4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67" t="s">
        <v>40</v>
      </c>
      <c r="B7" s="67"/>
      <c r="C7" s="67"/>
      <c r="D7" s="67"/>
      <c r="E7" s="67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2"/>
      <c r="B9" s="62"/>
      <c r="C9" s="62"/>
      <c r="D9" s="62"/>
      <c r="E9" s="62"/>
    </row>
    <row r="10" spans="1:5" ht="12.75" customHeight="1" x14ac:dyDescent="0.25">
      <c r="A10" s="63" t="s">
        <v>61</v>
      </c>
      <c r="B10" s="63"/>
      <c r="C10" s="63"/>
      <c r="D10" s="63"/>
      <c r="E10" s="63"/>
    </row>
    <row r="11" spans="1:5" ht="22.5" customHeight="1" x14ac:dyDescent="0.25">
      <c r="A11" s="70" t="s">
        <v>16</v>
      </c>
      <c r="B11" s="71"/>
      <c r="C11" s="71"/>
      <c r="D11" s="71"/>
      <c r="E11" s="71"/>
    </row>
    <row r="12" spans="1:5" x14ac:dyDescent="0.25">
      <c r="A12" s="62"/>
      <c r="B12" s="62"/>
      <c r="C12" s="62"/>
      <c r="D12" s="62"/>
      <c r="E12" s="62"/>
    </row>
    <row r="13" spans="1:5" ht="29.25" customHeight="1" x14ac:dyDescent="0.25">
      <c r="A13" s="63" t="s">
        <v>41</v>
      </c>
      <c r="B13" s="63"/>
      <c r="C13" s="63"/>
      <c r="D13" s="63"/>
      <c r="E13" s="63"/>
    </row>
    <row r="14" spans="1:5" ht="14.25" customHeight="1" x14ac:dyDescent="0.25">
      <c r="A14" s="68" t="s">
        <v>17</v>
      </c>
      <c r="B14" s="62"/>
      <c r="C14" s="62"/>
      <c r="D14" s="62"/>
      <c r="E14" s="62"/>
    </row>
    <row r="15" spans="1:5" x14ac:dyDescent="0.25">
      <c r="A15" s="62"/>
      <c r="B15" s="62"/>
      <c r="C15" s="62"/>
      <c r="D15" s="62"/>
      <c r="E15" s="62"/>
    </row>
    <row r="16" spans="1:5" ht="19.5" customHeight="1" x14ac:dyDescent="0.25">
      <c r="A16" s="63" t="s">
        <v>33</v>
      </c>
      <c r="B16" s="63"/>
      <c r="C16" s="63"/>
      <c r="D16" s="63"/>
      <c r="E16" s="63"/>
    </row>
    <row r="17" spans="1:10" ht="12.75" customHeight="1" x14ac:dyDescent="0.25">
      <c r="A17" s="68" t="s">
        <v>2</v>
      </c>
      <c r="B17" s="62"/>
      <c r="C17" s="62"/>
      <c r="D17" s="62"/>
      <c r="E17" s="62"/>
    </row>
    <row r="18" spans="1:10" ht="11.25" customHeight="1" x14ac:dyDescent="0.25">
      <c r="A18" s="42"/>
      <c r="B18" s="41"/>
      <c r="C18" s="41"/>
      <c r="D18" s="41"/>
      <c r="E18" s="41"/>
    </row>
    <row r="19" spans="1:10" ht="18.75" customHeight="1" x14ac:dyDescent="0.25">
      <c r="A19" s="63" t="s">
        <v>34</v>
      </c>
      <c r="B19" s="63"/>
      <c r="C19" s="63"/>
      <c r="D19" s="63"/>
      <c r="E19" s="63"/>
    </row>
    <row r="20" spans="1:10" ht="14.25" customHeight="1" x14ac:dyDescent="0.25">
      <c r="A20" s="68" t="s">
        <v>18</v>
      </c>
      <c r="B20" s="62"/>
      <c r="C20" s="62"/>
      <c r="D20" s="62"/>
      <c r="E20" s="62"/>
    </row>
    <row r="21" spans="1:10" ht="22.5" customHeight="1" x14ac:dyDescent="0.25">
      <c r="A21" s="62"/>
      <c r="B21" s="62"/>
      <c r="C21" s="62"/>
      <c r="D21" s="62"/>
      <c r="E21" s="62"/>
    </row>
    <row r="22" spans="1:10" ht="29.25" customHeight="1" x14ac:dyDescent="0.25">
      <c r="A22" s="63" t="s">
        <v>19</v>
      </c>
      <c r="B22" s="63"/>
      <c r="C22" s="63"/>
      <c r="D22" s="63"/>
      <c r="E22" s="63"/>
    </row>
    <row r="23" spans="1:10" x14ac:dyDescent="0.25">
      <c r="A23" s="62"/>
      <c r="B23" s="62"/>
      <c r="C23" s="62"/>
      <c r="D23" s="62"/>
      <c r="E23" s="62"/>
    </row>
    <row r="24" spans="1:10" ht="64.5" customHeight="1" x14ac:dyDescent="0.25">
      <c r="A24" s="63" t="s">
        <v>42</v>
      </c>
      <c r="B24" s="63"/>
      <c r="C24" s="63"/>
      <c r="D24" s="63"/>
      <c r="E24" s="63"/>
    </row>
    <row r="25" spans="1:10" ht="30" customHeight="1" x14ac:dyDescent="0.25">
      <c r="A25" s="72" t="s">
        <v>43</v>
      </c>
      <c r="B25" s="72"/>
      <c r="C25" s="72"/>
      <c r="D25" s="72"/>
      <c r="E25" s="72"/>
    </row>
    <row r="26" spans="1:10" x14ac:dyDescent="0.25">
      <c r="A26" s="72"/>
      <c r="B26" s="72"/>
      <c r="C26" s="72"/>
      <c r="D26" s="72"/>
      <c r="E26" s="72"/>
      <c r="F26" s="2">
        <v>888.4</v>
      </c>
      <c r="G26" s="2">
        <v>3</v>
      </c>
    </row>
    <row r="27" spans="1:10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10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D28*888.4*3</f>
        <v>4104.4079999999994</v>
      </c>
      <c r="J28" s="40"/>
    </row>
    <row r="29" spans="1:10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D29*888.4*3</f>
        <v>6236.5679999999993</v>
      </c>
      <c r="J29" s="40"/>
    </row>
    <row r="30" spans="1:10" ht="38.25" x14ac:dyDescent="0.25">
      <c r="A30" s="9" t="s">
        <v>31</v>
      </c>
      <c r="B30" s="11" t="s">
        <v>65</v>
      </c>
      <c r="C30" s="3" t="s">
        <v>5</v>
      </c>
      <c r="D30" s="3">
        <v>2.0499999999999998</v>
      </c>
      <c r="E30" s="10">
        <f>D30*888.4*3</f>
        <v>5463.66</v>
      </c>
      <c r="J30" s="40"/>
    </row>
    <row r="31" spans="1:10" x14ac:dyDescent="0.25">
      <c r="A31" s="9" t="s">
        <v>38</v>
      </c>
      <c r="B31" s="11" t="s">
        <v>39</v>
      </c>
      <c r="C31" s="3" t="s">
        <v>5</v>
      </c>
      <c r="D31" s="3">
        <v>0.61</v>
      </c>
      <c r="E31" s="10">
        <f t="shared" ref="E31:E36" si="0">D31*888.4*3</f>
        <v>1625.7719999999999</v>
      </c>
      <c r="J31" s="40"/>
    </row>
    <row r="32" spans="1:10" ht="60" x14ac:dyDescent="0.25">
      <c r="A32" s="9" t="s">
        <v>28</v>
      </c>
      <c r="B32" s="11" t="s">
        <v>65</v>
      </c>
      <c r="C32" s="3" t="s">
        <v>5</v>
      </c>
      <c r="D32" s="3">
        <v>0.43</v>
      </c>
      <c r="E32" s="10">
        <f t="shared" si="0"/>
        <v>1146.0360000000001</v>
      </c>
      <c r="J32" s="40"/>
    </row>
    <row r="33" spans="1:10" ht="38.25" x14ac:dyDescent="0.25">
      <c r="A33" s="9" t="s">
        <v>27</v>
      </c>
      <c r="B33" s="11" t="s">
        <v>65</v>
      </c>
      <c r="C33" s="3" t="s">
        <v>5</v>
      </c>
      <c r="D33" s="3">
        <v>0.02</v>
      </c>
      <c r="E33" s="10">
        <f t="shared" si="0"/>
        <v>53.304000000000002</v>
      </c>
      <c r="J33" s="40"/>
    </row>
    <row r="34" spans="1:10" ht="60" x14ac:dyDescent="0.25">
      <c r="A34" s="9" t="s">
        <v>36</v>
      </c>
      <c r="B34" s="11" t="s">
        <v>32</v>
      </c>
      <c r="C34" s="3" t="s">
        <v>5</v>
      </c>
      <c r="D34" s="3">
        <v>0.9</v>
      </c>
      <c r="E34" s="10">
        <v>2400</v>
      </c>
      <c r="J34" s="40"/>
    </row>
    <row r="35" spans="1:10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 t="shared" si="0"/>
        <v>7355.9519999999993</v>
      </c>
      <c r="J35" s="40"/>
    </row>
    <row r="36" spans="1:10" ht="16.5" thickBot="1" x14ac:dyDescent="0.3">
      <c r="A36" s="29" t="s">
        <v>60</v>
      </c>
      <c r="B36" s="20" t="s">
        <v>35</v>
      </c>
      <c r="C36" s="21" t="s">
        <v>5</v>
      </c>
      <c r="D36" s="21">
        <v>2.7</v>
      </c>
      <c r="E36" s="10">
        <f t="shared" si="0"/>
        <v>7196.0400000000009</v>
      </c>
      <c r="J36" s="40"/>
    </row>
    <row r="37" spans="1:10" ht="15.75" thickBot="1" x14ac:dyDescent="0.3">
      <c r="A37" s="23" t="s">
        <v>44</v>
      </c>
      <c r="B37" s="24" t="s">
        <v>100</v>
      </c>
      <c r="C37" s="25" t="s">
        <v>46</v>
      </c>
      <c r="D37" s="25"/>
      <c r="E37" s="26">
        <v>406.56</v>
      </c>
      <c r="J37" s="40"/>
    </row>
    <row r="38" spans="1:10" ht="22.5" customHeight="1" x14ac:dyDescent="0.25">
      <c r="A38" s="9" t="s">
        <v>99</v>
      </c>
      <c r="B38" s="11" t="s">
        <v>101</v>
      </c>
      <c r="C38" s="3" t="s">
        <v>55</v>
      </c>
      <c r="D38" s="3">
        <v>2</v>
      </c>
      <c r="E38" s="10">
        <f>D38*126.7</f>
        <v>253.4</v>
      </c>
    </row>
    <row r="39" spans="1:10" x14ac:dyDescent="0.25">
      <c r="A39" s="9"/>
      <c r="B39" s="11"/>
      <c r="C39" s="3"/>
      <c r="D39" s="3"/>
      <c r="E39" s="10"/>
    </row>
    <row r="40" spans="1:10" s="17" customFormat="1" ht="14.25" x14ac:dyDescent="0.2">
      <c r="A40" s="13" t="s">
        <v>37</v>
      </c>
      <c r="B40" s="14"/>
      <c r="C40" s="15"/>
      <c r="D40" s="15"/>
      <c r="E40" s="16">
        <f>SUM(E28:E39)</f>
        <v>36241.699999999997</v>
      </c>
      <c r="F40" s="33"/>
      <c r="J40" s="33"/>
    </row>
    <row r="42" spans="1:10" ht="31.5" customHeight="1" x14ac:dyDescent="0.25">
      <c r="A42" s="63" t="s">
        <v>103</v>
      </c>
      <c r="B42" s="63"/>
      <c r="C42" s="63"/>
      <c r="D42" s="63"/>
      <c r="E42" s="63"/>
    </row>
    <row r="43" spans="1:10" ht="31.5" customHeight="1" x14ac:dyDescent="0.25">
      <c r="A43" s="63" t="s">
        <v>23</v>
      </c>
      <c r="B43" s="63"/>
      <c r="C43" s="63"/>
      <c r="D43" s="63"/>
      <c r="E43" s="63"/>
    </row>
    <row r="44" spans="1:10" x14ac:dyDescent="0.25">
      <c r="A44" s="63" t="s">
        <v>22</v>
      </c>
      <c r="B44" s="63"/>
      <c r="C44" s="63"/>
      <c r="D44" s="63"/>
      <c r="E44" s="63"/>
      <c r="F44" s="17"/>
      <c r="G44" s="17"/>
      <c r="H44" s="17"/>
      <c r="I44" s="17"/>
      <c r="J44" s="33"/>
    </row>
    <row r="45" spans="1:10" ht="32.25" customHeight="1" x14ac:dyDescent="0.25">
      <c r="A45" s="63" t="s">
        <v>56</v>
      </c>
      <c r="B45" s="63"/>
      <c r="C45" s="63"/>
      <c r="D45" s="63"/>
      <c r="E45" s="63"/>
    </row>
    <row r="46" spans="1:10" x14ac:dyDescent="0.25">
      <c r="A46" s="63" t="s">
        <v>20</v>
      </c>
      <c r="B46" s="63"/>
      <c r="C46" s="63"/>
      <c r="D46" s="63"/>
      <c r="E46" s="63"/>
    </row>
    <row r="47" spans="1:10" x14ac:dyDescent="0.25">
      <c r="A47" s="74" t="s">
        <v>6</v>
      </c>
      <c r="B47" s="74"/>
      <c r="C47" s="74"/>
      <c r="D47" s="74"/>
      <c r="E47" s="74"/>
    </row>
    <row r="48" spans="1:10" x14ac:dyDescent="0.25">
      <c r="A48" s="63" t="s">
        <v>20</v>
      </c>
      <c r="B48" s="63"/>
      <c r="C48" s="63"/>
      <c r="D48" s="63"/>
      <c r="E48" s="63"/>
    </row>
    <row r="49" spans="1:5" x14ac:dyDescent="0.25">
      <c r="A49" s="75" t="s">
        <v>57</v>
      </c>
      <c r="B49" s="75"/>
      <c r="C49" s="75"/>
      <c r="D49" s="75"/>
      <c r="E49" s="75"/>
    </row>
    <row r="50" spans="1:5" x14ac:dyDescent="0.25">
      <c r="B50" s="73" t="s">
        <v>21</v>
      </c>
      <c r="C50" s="73"/>
      <c r="D50" s="73"/>
      <c r="E50" s="8" t="s">
        <v>7</v>
      </c>
    </row>
    <row r="51" spans="1:5" x14ac:dyDescent="0.25">
      <c r="A51" s="42"/>
      <c r="B51" s="42"/>
      <c r="C51" s="42"/>
      <c r="D51" s="42"/>
      <c r="E51" s="42"/>
    </row>
    <row r="52" spans="1:5" x14ac:dyDescent="0.25">
      <c r="A52" s="75" t="s">
        <v>58</v>
      </c>
      <c r="B52" s="75"/>
      <c r="C52" s="75"/>
      <c r="D52" s="75"/>
      <c r="E52" s="75"/>
    </row>
    <row r="53" spans="1:5" x14ac:dyDescent="0.25">
      <c r="B53" s="73" t="s">
        <v>21</v>
      </c>
      <c r="C53" s="73"/>
      <c r="D53" s="73"/>
      <c r="E53" s="8" t="s">
        <v>7</v>
      </c>
    </row>
    <row r="56" spans="1:5" x14ac:dyDescent="0.25">
      <c r="A56" s="17" t="s">
        <v>66</v>
      </c>
    </row>
    <row r="57" spans="1:5" x14ac:dyDescent="0.25">
      <c r="A57" s="2" t="s">
        <v>67</v>
      </c>
      <c r="B57" s="34">
        <v>4757.6899999999996</v>
      </c>
    </row>
    <row r="58" spans="1:5" ht="15.75" x14ac:dyDescent="0.25">
      <c r="A58" s="35" t="s">
        <v>68</v>
      </c>
      <c r="B58" s="36">
        <v>161703.46</v>
      </c>
    </row>
    <row r="59" spans="1:5" x14ac:dyDescent="0.25">
      <c r="A59" s="2" t="s">
        <v>77</v>
      </c>
      <c r="B59" s="36">
        <v>162189.81</v>
      </c>
    </row>
    <row r="60" spans="1:5" x14ac:dyDescent="0.25">
      <c r="A60" s="2" t="s">
        <v>78</v>
      </c>
      <c r="B60" s="36">
        <v>1800</v>
      </c>
    </row>
    <row r="61" spans="1:5" x14ac:dyDescent="0.25">
      <c r="A61" s="37" t="s">
        <v>69</v>
      </c>
      <c r="B61" s="34">
        <f>B57+B59+B60-('1 кв.'!E44+'2 кв.'!E40+'3 кв.'!E40+'4 кв'!E40)</f>
        <v>23311.055999999982</v>
      </c>
    </row>
    <row r="63" spans="1:5" x14ac:dyDescent="0.25">
      <c r="B63" s="40"/>
    </row>
  </sheetData>
  <mergeCells count="34"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25" zoomScaleNormal="100" zoomScaleSheetLayoutView="100" workbookViewId="0">
      <selection activeCell="F25" sqref="F25"/>
    </sheetView>
  </sheetViews>
  <sheetFormatPr defaultRowHeight="15" x14ac:dyDescent="0.25"/>
  <cols>
    <col min="1" max="1" width="10.5703125" customWidth="1"/>
    <col min="2" max="2" width="54.28515625" customWidth="1"/>
    <col min="3" max="3" width="14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7" t="s">
        <v>80</v>
      </c>
      <c r="B1" s="77"/>
      <c r="C1" s="77"/>
      <c r="D1" s="43"/>
    </row>
    <row r="2" spans="1:5" ht="15.75" x14ac:dyDescent="0.25">
      <c r="A2" s="78" t="s">
        <v>81</v>
      </c>
      <c r="B2" s="78"/>
      <c r="C2" s="78"/>
      <c r="D2" s="35"/>
    </row>
    <row r="3" spans="1:5" ht="15.75" x14ac:dyDescent="0.25">
      <c r="A3" s="78" t="s">
        <v>82</v>
      </c>
      <c r="B3" s="78"/>
      <c r="C3" s="78"/>
      <c r="D3" s="35"/>
    </row>
    <row r="4" spans="1:5" ht="15.75" x14ac:dyDescent="0.25">
      <c r="A4" s="77" t="s">
        <v>97</v>
      </c>
      <c r="B4" s="77"/>
      <c r="C4" s="77"/>
      <c r="D4" s="43"/>
    </row>
    <row r="5" spans="1:5" ht="15.75" x14ac:dyDescent="0.25">
      <c r="A5" s="79"/>
      <c r="B5" s="79"/>
      <c r="C5" s="79"/>
      <c r="D5" s="1"/>
    </row>
    <row r="6" spans="1:5" ht="15.75" x14ac:dyDescent="0.25">
      <c r="A6" s="35"/>
      <c r="B6" s="2" t="s">
        <v>67</v>
      </c>
      <c r="C6" s="34">
        <f>'4 кв'!B57</f>
        <v>4757.6899999999996</v>
      </c>
      <c r="D6" s="44"/>
    </row>
    <row r="7" spans="1:5" ht="15.75" x14ac:dyDescent="0.25">
      <c r="A7" s="45" t="s">
        <v>83</v>
      </c>
      <c r="B7" s="35" t="s">
        <v>68</v>
      </c>
      <c r="C7" s="36">
        <f>'4 кв'!B58</f>
        <v>161703.46</v>
      </c>
      <c r="D7" s="46"/>
    </row>
    <row r="8" spans="1:5" ht="15.75" x14ac:dyDescent="0.25">
      <c r="A8" s="12"/>
      <c r="B8" s="2" t="s">
        <v>77</v>
      </c>
      <c r="C8" s="36">
        <f>'4 кв'!B59</f>
        <v>162189.81</v>
      </c>
      <c r="D8" s="46"/>
    </row>
    <row r="9" spans="1:5" ht="15.75" x14ac:dyDescent="0.25">
      <c r="A9" s="12"/>
      <c r="B9" s="2" t="s">
        <v>98</v>
      </c>
      <c r="C9" s="36">
        <f>'4 кв'!B60</f>
        <v>1800</v>
      </c>
      <c r="D9" s="46"/>
    </row>
    <row r="10" spans="1:5" ht="15.75" x14ac:dyDescent="0.25">
      <c r="A10" s="12"/>
      <c r="B10" s="35" t="s">
        <v>84</v>
      </c>
      <c r="C10" s="47">
        <f>SUM(C8:C9)</f>
        <v>163989.81</v>
      </c>
      <c r="D10" s="44"/>
    </row>
    <row r="11" spans="1:5" ht="15.75" x14ac:dyDescent="0.25">
      <c r="A11" s="1"/>
      <c r="B11" s="76"/>
      <c r="C11" s="76"/>
      <c r="D11" s="46"/>
    </row>
    <row r="12" spans="1:5" ht="15.75" x14ac:dyDescent="0.25">
      <c r="A12" s="48" t="s">
        <v>85</v>
      </c>
      <c r="B12" s="49" t="s">
        <v>44</v>
      </c>
      <c r="C12" s="36">
        <f>'1 кв.'!E37+'2 кв.'!E37+'3 кв.'!E37+'4 кв'!E37</f>
        <v>6563.7300000000005</v>
      </c>
      <c r="D12" s="46"/>
    </row>
    <row r="13" spans="1:5" ht="15.75" x14ac:dyDescent="0.25">
      <c r="A13" s="1"/>
      <c r="B13" s="49" t="s">
        <v>86</v>
      </c>
      <c r="C13" s="36">
        <f>E28+E30</f>
        <v>6091.130000000001</v>
      </c>
      <c r="D13" s="46"/>
      <c r="E13" s="50"/>
    </row>
    <row r="14" spans="1:5" ht="15.75" x14ac:dyDescent="0.25">
      <c r="B14" s="51" t="s">
        <v>4</v>
      </c>
      <c r="C14" s="36">
        <f>'1 кв.'!E28+'2 кв.'!E28+'3 кв.'!E28+'4 кв'!E28</f>
        <v>17839.072</v>
      </c>
      <c r="D14" s="46"/>
    </row>
    <row r="15" spans="1:5" ht="15.75" x14ac:dyDescent="0.25">
      <c r="A15" s="48"/>
      <c r="B15" s="51" t="s">
        <v>25</v>
      </c>
      <c r="C15" s="36">
        <f>'1 кв.'!E29+'2 кв.'!E29+'3 кв.'!E29+'4 кв'!E29</f>
        <v>24466.536</v>
      </c>
      <c r="D15" s="46"/>
    </row>
    <row r="16" spans="1:5" ht="15.75" x14ac:dyDescent="0.25">
      <c r="A16" s="48"/>
      <c r="B16" s="51" t="s">
        <v>87</v>
      </c>
      <c r="C16" s="36">
        <f>'1 кв.'!E30+'2 кв.'!E30+'3 кв.'!E30+'4 кв'!E30</f>
        <v>21712.495999999999</v>
      </c>
      <c r="D16" s="46"/>
    </row>
    <row r="17" spans="1:5" ht="15.75" x14ac:dyDescent="0.25">
      <c r="A17" s="48"/>
      <c r="B17" s="51" t="s">
        <v>38</v>
      </c>
      <c r="C17" s="36">
        <f>'1 кв.'!E31+'2 кв.'!E31+'3 кв.'!E31+'4 кв'!E31</f>
        <v>6503.0879999999997</v>
      </c>
      <c r="D17" s="46"/>
    </row>
    <row r="18" spans="1:5" ht="15.75" x14ac:dyDescent="0.25">
      <c r="A18" s="48"/>
      <c r="B18" s="51" t="s">
        <v>88</v>
      </c>
      <c r="C18" s="36">
        <f>'1 кв.'!E32+'2 кв.'!E32+'3 кв.'!E32+'4 кв'!E32</f>
        <v>4477.5360000000001</v>
      </c>
      <c r="D18" s="46"/>
    </row>
    <row r="19" spans="1:5" ht="15.75" x14ac:dyDescent="0.25">
      <c r="A19" s="48"/>
      <c r="B19" s="51" t="s">
        <v>89</v>
      </c>
      <c r="C19" s="36">
        <f>'1 кв.'!E33+'2 кв.'!E33+'3 кв.'!E33+'4 кв'!E33</f>
        <v>213.21600000000001</v>
      </c>
      <c r="D19" s="46"/>
    </row>
    <row r="20" spans="1:5" ht="15.75" x14ac:dyDescent="0.25">
      <c r="A20" s="48"/>
      <c r="B20" s="51" t="s">
        <v>90</v>
      </c>
      <c r="C20" s="36">
        <f>'1 кв.'!E34+'2 кв.'!E34+'3 кв.'!E34+'4 кв'!E34</f>
        <v>4798.68</v>
      </c>
      <c r="D20" s="46"/>
    </row>
    <row r="21" spans="1:5" ht="15.75" x14ac:dyDescent="0.25">
      <c r="A21" s="48"/>
      <c r="B21" s="51" t="s">
        <v>29</v>
      </c>
      <c r="C21" s="36">
        <f>'1 кв.'!E35+'2 кв.'!E35+'3 кв.'!E35+'4 кв'!E35</f>
        <v>23986.799999999996</v>
      </c>
      <c r="D21" s="46"/>
    </row>
    <row r="22" spans="1:5" ht="15.75" x14ac:dyDescent="0.25">
      <c r="A22" s="48"/>
      <c r="B22" s="51" t="s">
        <v>60</v>
      </c>
      <c r="C22" s="36">
        <f>'1 кв.'!E36+'2 кв.'!E36+'3 кв.'!E36+'4 кв'!E36</f>
        <v>28784.160000000003</v>
      </c>
      <c r="D22" s="46"/>
    </row>
    <row r="23" spans="1:5" ht="15.75" x14ac:dyDescent="0.25">
      <c r="A23" s="1"/>
      <c r="B23" s="45" t="s">
        <v>91</v>
      </c>
      <c r="C23" s="34">
        <f>SUM(C12:C22)</f>
        <v>145436.44400000002</v>
      </c>
      <c r="D23" s="46"/>
      <c r="E23" s="50">
        <f>'1 кв.'!E44+'2 кв.'!E40+'3 кв.'!E40+'4 кв'!E40</f>
        <v>145436.44400000002</v>
      </c>
    </row>
    <row r="24" spans="1:5" ht="15.75" x14ac:dyDescent="0.25">
      <c r="A24" s="1"/>
      <c r="B24" s="52" t="s">
        <v>92</v>
      </c>
      <c r="C24" s="34">
        <f>C6+C10-C23</f>
        <v>23311.055999999982</v>
      </c>
      <c r="D24" s="46"/>
    </row>
    <row r="25" spans="1:5" s="55" customFormat="1" ht="30" x14ac:dyDescent="0.25">
      <c r="A25" s="11"/>
      <c r="B25" s="53" t="s">
        <v>93</v>
      </c>
      <c r="C25" s="3" t="s">
        <v>94</v>
      </c>
      <c r="D25" s="54"/>
    </row>
    <row r="26" spans="1:5" s="55" customFormat="1" ht="15.75" x14ac:dyDescent="0.25">
      <c r="A26" s="11" t="s">
        <v>52</v>
      </c>
      <c r="B26" s="56" t="s">
        <v>47</v>
      </c>
      <c r="C26" s="3">
        <v>1.5</v>
      </c>
      <c r="D26" s="54"/>
    </row>
    <row r="27" spans="1:5" s="55" customFormat="1" ht="15.75" x14ac:dyDescent="0.25">
      <c r="A27" s="11"/>
      <c r="B27" s="56" t="s">
        <v>48</v>
      </c>
      <c r="C27" s="3">
        <v>1</v>
      </c>
      <c r="D27" s="54"/>
    </row>
    <row r="28" spans="1:5" s="55" customFormat="1" ht="15.75" x14ac:dyDescent="0.25">
      <c r="A28" s="11"/>
      <c r="B28" s="56" t="s">
        <v>49</v>
      </c>
      <c r="C28" s="3">
        <v>2</v>
      </c>
      <c r="D28" s="54"/>
      <c r="E28" s="55">
        <f>6.5*118.42</f>
        <v>769.73</v>
      </c>
    </row>
    <row r="29" spans="1:5" s="55" customFormat="1" ht="15.75" x14ac:dyDescent="0.25">
      <c r="A29" s="11" t="s">
        <v>53</v>
      </c>
      <c r="B29" s="56" t="s">
        <v>50</v>
      </c>
      <c r="C29" s="3">
        <v>1</v>
      </c>
      <c r="D29" s="54"/>
    </row>
    <row r="30" spans="1:5" s="55" customFormat="1" ht="15.75" x14ac:dyDescent="0.25">
      <c r="A30" s="11" t="s">
        <v>54</v>
      </c>
      <c r="B30" s="56" t="s">
        <v>51</v>
      </c>
      <c r="C30" s="3">
        <v>1</v>
      </c>
      <c r="D30" s="54"/>
      <c r="E30" s="55">
        <f>42*126.7</f>
        <v>5321.4000000000005</v>
      </c>
    </row>
    <row r="31" spans="1:5" s="55" customFormat="1" ht="15.75" x14ac:dyDescent="0.25">
      <c r="A31" s="11" t="s">
        <v>64</v>
      </c>
      <c r="B31" s="56" t="s">
        <v>63</v>
      </c>
      <c r="C31" s="3">
        <v>39</v>
      </c>
      <c r="D31" s="54"/>
    </row>
    <row r="32" spans="1:5" s="55" customFormat="1" ht="15.75" x14ac:dyDescent="0.25">
      <c r="A32" s="11" t="s">
        <v>76</v>
      </c>
      <c r="B32" s="56" t="s">
        <v>75</v>
      </c>
      <c r="C32" s="3">
        <v>1</v>
      </c>
      <c r="D32" s="54"/>
    </row>
    <row r="33" spans="1:4" s="55" customFormat="1" ht="15.75" x14ac:dyDescent="0.25">
      <c r="A33" s="11" t="s">
        <v>101</v>
      </c>
      <c r="B33" s="56" t="s">
        <v>99</v>
      </c>
      <c r="C33" s="3">
        <v>2</v>
      </c>
      <c r="D33" s="54"/>
    </row>
    <row r="34" spans="1:4" s="55" customFormat="1" ht="15.75" x14ac:dyDescent="0.25">
      <c r="A34" s="11"/>
      <c r="B34" s="56"/>
      <c r="C34" s="3"/>
      <c r="D34" s="54"/>
    </row>
    <row r="35" spans="1:4" s="61" customFormat="1" ht="15.75" x14ac:dyDescent="0.25">
      <c r="A35" s="57"/>
      <c r="B35" s="58" t="s">
        <v>95</v>
      </c>
      <c r="C35" s="59">
        <f>SUM(C26:C34)</f>
        <v>48.5</v>
      </c>
      <c r="D35" s="60"/>
    </row>
    <row r="36" spans="1:4" ht="15.75" x14ac:dyDescent="0.25">
      <c r="A36" s="1"/>
      <c r="B36" s="45"/>
      <c r="C36" s="45"/>
      <c r="D36" s="46"/>
    </row>
    <row r="37" spans="1:4" ht="15.75" x14ac:dyDescent="0.25">
      <c r="A37" s="45" t="s">
        <v>96</v>
      </c>
      <c r="C37" s="45"/>
      <c r="D37" s="46"/>
    </row>
    <row r="38" spans="1:4" ht="15.75" x14ac:dyDescent="0.25">
      <c r="A38" s="1"/>
      <c r="B38" s="45"/>
      <c r="C38" s="45"/>
      <c r="D38" s="46"/>
    </row>
    <row r="39" spans="1:4" ht="15.75" x14ac:dyDescent="0.25">
      <c r="A39" s="1"/>
      <c r="B39" s="45"/>
      <c r="C39" s="45"/>
      <c r="D39" s="46"/>
    </row>
    <row r="40" spans="1:4" ht="15.75" x14ac:dyDescent="0.25">
      <c r="A40" s="1"/>
      <c r="B40" s="45"/>
      <c r="C40" s="45"/>
      <c r="D40" s="46"/>
    </row>
    <row r="41" spans="1:4" ht="15.75" x14ac:dyDescent="0.25">
      <c r="A41" s="1"/>
      <c r="B41" s="45"/>
      <c r="C41" s="45"/>
      <c r="D41" s="46"/>
    </row>
    <row r="42" spans="1:4" ht="15.75" x14ac:dyDescent="0.25">
      <c r="A42" s="1"/>
      <c r="B42" s="45"/>
      <c r="C42" s="45"/>
      <c r="D42" s="46"/>
    </row>
    <row r="43" spans="1:4" ht="15.75" x14ac:dyDescent="0.25">
      <c r="A43" s="1"/>
      <c r="B43" s="45"/>
      <c r="C43" s="45"/>
      <c r="D43" s="46"/>
    </row>
    <row r="44" spans="1:4" ht="15.75" x14ac:dyDescent="0.25">
      <c r="A44" s="1"/>
      <c r="B44" s="45"/>
      <c r="C44" s="45"/>
      <c r="D44" s="46"/>
    </row>
    <row r="45" spans="1:4" ht="15.75" x14ac:dyDescent="0.25">
      <c r="A45" s="1"/>
      <c r="B45" s="45"/>
      <c r="C45" s="45"/>
      <c r="D45" s="46"/>
    </row>
    <row r="46" spans="1:4" ht="15.75" x14ac:dyDescent="0.25">
      <c r="A46" s="1"/>
      <c r="B46" s="45"/>
      <c r="C46" s="45"/>
      <c r="D46" s="46"/>
    </row>
    <row r="47" spans="1:4" ht="15.75" x14ac:dyDescent="0.25">
      <c r="A47" s="1"/>
      <c r="B47" s="45"/>
      <c r="C47" s="45"/>
      <c r="D47" s="46"/>
    </row>
    <row r="48" spans="1:4" ht="15.75" x14ac:dyDescent="0.25">
      <c r="A48" s="1"/>
      <c r="B48" s="45"/>
      <c r="C48" s="45"/>
      <c r="D48" s="46"/>
    </row>
    <row r="49" spans="1:4" ht="15.75" x14ac:dyDescent="0.25">
      <c r="A49" s="1"/>
      <c r="B49" s="45"/>
      <c r="C49" s="45"/>
      <c r="D49" s="46"/>
    </row>
  </sheetData>
  <mergeCells count="6">
    <mergeCell ref="B11:C11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2017-02-02T06:33:38Z</dcterms:modified>
</cp:coreProperties>
</file>