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кв.'!$A$1:$E$62</definedName>
    <definedName name="_xlnm.Print_Area" localSheetId="2">'3 кв.'!$A$1:$E$60</definedName>
    <definedName name="_xlnm.Print_Area" localSheetId="3">'4 кв.'!$A$1:$E$60</definedName>
    <definedName name="_xlnm.Print_Area" localSheetId="4">'годовой отчет'!$A$1:$C$30</definedName>
  </definedNames>
  <calcPr calcId="145621"/>
</workbook>
</file>

<file path=xl/calcChain.xml><?xml version="1.0" encoding="utf-8"?>
<calcChain xmlns="http://schemas.openxmlformats.org/spreadsheetml/2006/main">
  <c r="B60" i="4" l="1"/>
  <c r="C17" i="5" l="1"/>
  <c r="C15" i="5"/>
  <c r="C16" i="5"/>
  <c r="C18" i="5"/>
  <c r="C19" i="5"/>
  <c r="C20" i="5"/>
  <c r="C21" i="5"/>
  <c r="C14" i="5"/>
  <c r="C12" i="5"/>
  <c r="C9" i="5"/>
  <c r="C8" i="5"/>
  <c r="C10" i="5" s="1"/>
  <c r="C7" i="5"/>
  <c r="C6" i="5"/>
  <c r="E35" i="4"/>
  <c r="E34" i="4"/>
  <c r="E32" i="4"/>
  <c r="E31" i="4"/>
  <c r="E30" i="4"/>
  <c r="E29" i="4"/>
  <c r="E28" i="4"/>
  <c r="E38" i="4" s="1"/>
  <c r="E22" i="5" s="1"/>
  <c r="C28" i="5"/>
  <c r="C13" i="5" s="1"/>
  <c r="C22" i="5" l="1"/>
  <c r="C23" i="5" s="1"/>
  <c r="E38" i="3"/>
  <c r="E35" i="3" l="1"/>
  <c r="E34" i="3"/>
  <c r="E32" i="3"/>
  <c r="E31" i="3"/>
  <c r="E30" i="3"/>
  <c r="E29" i="3"/>
  <c r="E28" i="3"/>
  <c r="E33" i="3" l="1"/>
  <c r="F31" i="2" l="1"/>
  <c r="K29" i="2"/>
  <c r="K30" i="2"/>
  <c r="K32" i="2"/>
  <c r="K33" i="2"/>
  <c r="K34" i="2"/>
  <c r="K35" i="2"/>
  <c r="K36" i="2"/>
  <c r="K37" i="2"/>
  <c r="K38" i="2"/>
  <c r="K28" i="2"/>
  <c r="G34" i="2" l="1"/>
  <c r="F34" i="2"/>
  <c r="F32" i="2"/>
  <c r="F30" i="2"/>
  <c r="F29" i="2"/>
  <c r="F28" i="2"/>
  <c r="G28" i="2"/>
  <c r="F35" i="2"/>
  <c r="H35" i="2"/>
  <c r="E37" i="2"/>
  <c r="B59" i="2"/>
  <c r="B62" i="3" l="1"/>
  <c r="B60" i="3"/>
  <c r="E32" i="2"/>
  <c r="E33" i="2"/>
  <c r="E34" i="2"/>
  <c r="E35" i="2"/>
  <c r="E29" i="2"/>
  <c r="E30" i="2"/>
  <c r="E28" i="2"/>
  <c r="H34" i="2"/>
  <c r="H32" i="2"/>
  <c r="H31" i="2"/>
  <c r="E31" i="2" s="1"/>
  <c r="H30" i="2"/>
  <c r="H29" i="2"/>
  <c r="H28" i="2"/>
  <c r="G31" i="2"/>
  <c r="G30" i="2"/>
  <c r="K31" i="2" l="1"/>
  <c r="E39" i="2"/>
  <c r="E37" i="1"/>
  <c r="B60" i="2" l="1"/>
  <c r="K39" i="2"/>
  <c r="E30" i="1"/>
  <c r="E29" i="1"/>
  <c r="E28" i="1"/>
  <c r="E35" i="1" l="1"/>
  <c r="E34" i="1"/>
  <c r="E31" i="1"/>
  <c r="E32" i="1" l="1"/>
  <c r="E39" i="1" s="1"/>
</calcChain>
</file>

<file path=xl/sharedStrings.xml><?xml version="1.0" encoding="utf-8"?>
<sst xmlns="http://schemas.openxmlformats.org/spreadsheetml/2006/main" count="311" uniqueCount="92">
  <si>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</si>
  <si>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</si>
  <si>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</si>
  <si>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</si>
  <si>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</si>
  <si>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</si>
  <si>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</si>
  <si>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</si>
  <si>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</si>
  <si>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</si>
  <si>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</si>
  <si>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</si>
  <si>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</si>
  <si>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</si>
  <si>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</si>
  <si>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</si>
  <si>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</si>
  <si>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</si>
  <si>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</si>
  <si>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</si>
  <si>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</si>
  <si>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</si>
  <si>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</si>
  <si>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</si>
  <si>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</si>
  <si>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</si>
  <si>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</si>
  <si>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</si>
  <si>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</si>
  <si>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</si>
  <si>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</si>
  <si>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</si>
  <si>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</si>
  <si>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</si>
  <si>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</si>
  <si>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</si>
  <si>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</si>
  <si>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</si>
  <si>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г. Россошь, ул. Комсомольская, д. 21а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</si>
  <si>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Карпенко Александра Ивановича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</si>
  <si>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41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</si>
  <si>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07.05.2015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</si>
  <si>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</si>
  <si>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Ремонт мягкой кровли (кв.12)</t>
  </si>
  <si>
    <t>март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</si>
  <si>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</si>
  <si>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</si>
  <si>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Карпенко А.И.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</si>
  <si>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</si>
  <si>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</si>
  <si>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</si>
  <si>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</si>
  <si>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</si>
  <si>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четыреста один (прописью) рубль 67 копеек.</t>
    </r>
  </si>
  <si>
    <t>"30" 06  2016 г.</t>
  </si>
  <si>
    <t xml:space="preserve">определена приложением № 4 к договору </t>
  </si>
  <si>
    <t>2 квартал</t>
  </si>
  <si>
    <t>май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</si>
  <si>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</si>
  <si>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</si>
  <si>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</si>
  <si>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</si>
  <si>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</si>
  <si>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семьсот восемьдесят девять (прописью) рублей 82 копейки.</t>
    </r>
  </si>
  <si>
    <t>"30" 09  2016 г.</t>
  </si>
  <si>
    <t>3 квартал</t>
  </si>
  <si>
    <t>в т.ч. Оплачено рем.и содерж.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</si>
  <si>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</si>
  <si>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семнадцать тысяч сто тридцать девять (прописью) рублей 13 копеек.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</si>
  <si>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</si>
  <si>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</si>
  <si>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</si>
  <si>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</si>
  <si>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</si>
  <si>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</si>
  <si>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</si>
  <si>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</si>
  <si>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</si>
  <si>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</si>
  <si>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</si>
  <si>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</si>
  <si>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</si>
  <si>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</si>
  <si>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</si>
  <si>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</si>
  <si>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</si>
  <si>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</si>
  <si>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"31" 12  2016 г.</t>
  </si>
  <si>
    <t>4 квартал</t>
  </si>
  <si>
    <t>по ж.д. ул. Комсомольская, д. 21а</t>
  </si>
  <si>
    <t>Ремонт кровли (кв.12)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</si>
  <si>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девятнадцать тысяч семьсот пятьдесят восемь рублей 39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</si>
</sst>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7" xfId="0" applyFont="1" applyBorder="1"/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/>
    <xf numFmtId="0" fontId="12" fillId="0" borderId="10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6" fillId="0" borderId="0" xfId="0" applyFont="1"/>
    <xf numFmtId="0" fontId="12" fillId="0" borderId="10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7" zoomScaleNormal="100" zoomScaleSheetLayoutView="100" workbookViewId="0">
      <selection activeCell="D29" sqref="D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2.2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0" t="s">
        <v>15</v>
      </c>
      <c r="E4" s="7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ht="7.5" customHeight="1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22.5" customHeight="1" x14ac:dyDescent="0.25">
      <c r="A11" s="71" t="s">
        <v>16</v>
      </c>
      <c r="B11" s="72"/>
      <c r="C11" s="72"/>
      <c r="D11" s="72"/>
      <c r="E11" s="72"/>
    </row>
    <row r="12" spans="1:5" ht="9" customHeight="1" x14ac:dyDescent="0.25">
      <c r="A12" s="63"/>
      <c r="B12" s="63"/>
      <c r="C12" s="63"/>
      <c r="D12" s="63"/>
      <c r="E12" s="63"/>
    </row>
    <row r="13" spans="1:5" ht="30.75" customHeight="1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7" ht="11.25" customHeight="1" x14ac:dyDescent="0.25">
      <c r="A17" s="69" t="s">
        <v>2</v>
      </c>
      <c r="B17" s="63"/>
      <c r="C17" s="63"/>
      <c r="D17" s="63"/>
      <c r="E17" s="6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4" t="s">
        <v>32</v>
      </c>
      <c r="B19" s="64"/>
      <c r="C19" s="64"/>
      <c r="D19" s="64"/>
      <c r="E19" s="64"/>
    </row>
    <row r="20" spans="1:7" ht="10.5" customHeight="1" x14ac:dyDescent="0.25">
      <c r="A20" s="69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64" t="s">
        <v>19</v>
      </c>
      <c r="B22" s="64"/>
      <c r="C22" s="64"/>
      <c r="D22" s="64"/>
      <c r="E22" s="64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64" t="s">
        <v>41</v>
      </c>
      <c r="B24" s="64"/>
      <c r="C24" s="64"/>
      <c r="D24" s="64"/>
      <c r="E24" s="64"/>
    </row>
    <row r="25" spans="1:7" ht="33.75" customHeight="1" x14ac:dyDescent="0.25">
      <c r="A25" s="73" t="s">
        <v>42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v>562.20000000000005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3272.0040000000004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3794.8500000000004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0.1</v>
      </c>
      <c r="E30" s="11">
        <f>D30*F26*G26</f>
        <v>168.66000000000003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927.63000000000011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0.05</v>
      </c>
      <c r="E32" s="11">
        <f>D32*F26*G26</f>
        <v>84.330000000000013</v>
      </c>
    </row>
    <row r="33" spans="1:6" ht="60" x14ac:dyDescent="0.25">
      <c r="A33" s="10" t="s">
        <v>36</v>
      </c>
      <c r="B33" s="12" t="s">
        <v>31</v>
      </c>
      <c r="C33" s="3" t="s">
        <v>5</v>
      </c>
      <c r="D33" s="3">
        <v>1.06</v>
      </c>
      <c r="E33" s="11">
        <v>0</v>
      </c>
    </row>
    <row r="34" spans="1:6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2074.518</v>
      </c>
    </row>
    <row r="35" spans="1:6" ht="15.75" thickBot="1" x14ac:dyDescent="0.3">
      <c r="A35" s="30" t="s">
        <v>52</v>
      </c>
      <c r="B35" s="22" t="s">
        <v>34</v>
      </c>
      <c r="C35" s="23" t="s">
        <v>5</v>
      </c>
      <c r="D35" s="23">
        <v>2.7</v>
      </c>
      <c r="E35" s="24">
        <f>D35*F26*G26</f>
        <v>4553.8200000000006</v>
      </c>
    </row>
    <row r="36" spans="1:6" ht="15.75" thickBot="1" x14ac:dyDescent="0.3">
      <c r="A36" s="26" t="s">
        <v>48</v>
      </c>
      <c r="B36" s="27" t="s">
        <v>49</v>
      </c>
      <c r="C36" s="28" t="s">
        <v>50</v>
      </c>
      <c r="D36" s="28"/>
      <c r="E36" s="29">
        <v>578.5</v>
      </c>
    </row>
    <row r="37" spans="1:6" x14ac:dyDescent="0.25">
      <c r="A37" s="25" t="s">
        <v>43</v>
      </c>
      <c r="B37" s="19" t="s">
        <v>44</v>
      </c>
      <c r="C37" s="20" t="s">
        <v>45</v>
      </c>
      <c r="D37" s="20">
        <v>4</v>
      </c>
      <c r="E37" s="21">
        <f>D37*F37</f>
        <v>473.68</v>
      </c>
      <c r="F37" s="2">
        <v>118.42</v>
      </c>
    </row>
    <row r="38" spans="1:6" x14ac:dyDescent="0.25">
      <c r="A38" s="10"/>
      <c r="B38" s="12"/>
      <c r="C38" s="3"/>
      <c r="D38" s="3"/>
      <c r="E38" s="11"/>
    </row>
    <row r="39" spans="1:6" s="18" customFormat="1" ht="14.25" x14ac:dyDescent="0.2">
      <c r="A39" s="14" t="s">
        <v>37</v>
      </c>
      <c r="B39" s="15"/>
      <c r="C39" s="16"/>
      <c r="D39" s="16"/>
      <c r="E39" s="17">
        <f>SUM(E28:E38)</f>
        <v>15927.992000000002</v>
      </c>
    </row>
    <row r="41" spans="1:6" ht="42.75" customHeight="1" x14ac:dyDescent="0.25">
      <c r="A41" s="64" t="s">
        <v>53</v>
      </c>
      <c r="B41" s="64"/>
      <c r="C41" s="64"/>
      <c r="D41" s="64"/>
      <c r="E41" s="64"/>
    </row>
    <row r="42" spans="1:6" ht="30" customHeight="1" x14ac:dyDescent="0.25">
      <c r="A42" s="64" t="s">
        <v>23</v>
      </c>
      <c r="B42" s="64"/>
      <c r="C42" s="64"/>
      <c r="D42" s="64"/>
      <c r="E42" s="64"/>
    </row>
    <row r="43" spans="1:6" x14ac:dyDescent="0.25">
      <c r="A43" s="64" t="s">
        <v>22</v>
      </c>
      <c r="B43" s="64"/>
      <c r="C43" s="64"/>
      <c r="D43" s="64"/>
      <c r="E43" s="64"/>
    </row>
    <row r="44" spans="1:6" ht="31.5" customHeight="1" x14ac:dyDescent="0.25">
      <c r="A44" s="64" t="s">
        <v>51</v>
      </c>
      <c r="B44" s="64"/>
      <c r="C44" s="64"/>
      <c r="D44" s="64"/>
      <c r="E44" s="64"/>
    </row>
    <row r="45" spans="1:6" x14ac:dyDescent="0.25">
      <c r="A45" s="64" t="s">
        <v>20</v>
      </c>
      <c r="B45" s="64"/>
      <c r="C45" s="64"/>
      <c r="D45" s="64"/>
      <c r="E45" s="64"/>
    </row>
    <row r="46" spans="1:6" x14ac:dyDescent="0.25">
      <c r="A46" s="75" t="s">
        <v>6</v>
      </c>
      <c r="B46" s="75"/>
      <c r="C46" s="75"/>
      <c r="D46" s="75"/>
      <c r="E46" s="75"/>
    </row>
    <row r="47" spans="1:6" x14ac:dyDescent="0.25">
      <c r="A47" s="64" t="s">
        <v>20</v>
      </c>
      <c r="B47" s="64"/>
      <c r="C47" s="64"/>
      <c r="D47" s="64"/>
      <c r="E47" s="64"/>
    </row>
    <row r="48" spans="1:6" ht="15" customHeight="1" x14ac:dyDescent="0.25">
      <c r="A48" s="76" t="s">
        <v>46</v>
      </c>
      <c r="B48" s="76"/>
      <c r="C48" s="76"/>
      <c r="D48" s="76"/>
      <c r="E48" s="8"/>
    </row>
    <row r="49" spans="1:5" ht="11.25" customHeight="1" x14ac:dyDescent="0.25">
      <c r="B49" s="74" t="s">
        <v>21</v>
      </c>
      <c r="C49" s="74"/>
      <c r="D49" s="74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x14ac:dyDescent="0.25">
      <c r="A51" s="63" t="s">
        <v>47</v>
      </c>
      <c r="B51" s="63"/>
      <c r="C51" s="63"/>
      <c r="D51" s="63"/>
      <c r="E51" s="8"/>
    </row>
    <row r="52" spans="1:5" ht="11.25" customHeight="1" x14ac:dyDescent="0.25">
      <c r="B52" s="74" t="s">
        <v>21</v>
      </c>
      <c r="C52" s="74"/>
      <c r="D52" s="74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topLeftCell="A31" zoomScaleNormal="100" zoomScaleSheetLayoutView="100" workbookViewId="0">
      <selection activeCell="J29" sqref="J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0" width="9.140625" style="2"/>
    <col min="11" max="11" width="13.42578125" style="2" customWidth="1"/>
    <col min="12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1.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0" t="s">
        <v>54</v>
      </c>
      <c r="E4" s="70"/>
    </row>
    <row r="5" spans="1:5" x14ac:dyDescent="0.25">
      <c r="A5" s="31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30.7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29.25" customHeight="1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11" ht="11.25" customHeight="1" x14ac:dyDescent="0.25">
      <c r="A17" s="69" t="s">
        <v>2</v>
      </c>
      <c r="B17" s="63"/>
      <c r="C17" s="63"/>
      <c r="D17" s="63"/>
      <c r="E17" s="63"/>
    </row>
    <row r="18" spans="1:11" ht="11.25" customHeight="1" x14ac:dyDescent="0.25">
      <c r="A18" s="32"/>
      <c r="B18" s="31"/>
      <c r="C18" s="31"/>
      <c r="D18" s="31"/>
      <c r="E18" s="31"/>
    </row>
    <row r="19" spans="1:11" x14ac:dyDescent="0.25">
      <c r="A19" s="64" t="s">
        <v>32</v>
      </c>
      <c r="B19" s="64"/>
      <c r="C19" s="64"/>
      <c r="D19" s="64"/>
      <c r="E19" s="64"/>
    </row>
    <row r="20" spans="1:11" ht="10.5" customHeight="1" x14ac:dyDescent="0.25">
      <c r="A20" s="69" t="s">
        <v>18</v>
      </c>
      <c r="B20" s="63"/>
      <c r="C20" s="63"/>
      <c r="D20" s="63"/>
      <c r="E20" s="63"/>
    </row>
    <row r="21" spans="1:11" x14ac:dyDescent="0.25">
      <c r="A21" s="63"/>
      <c r="B21" s="63"/>
      <c r="C21" s="63"/>
      <c r="D21" s="63"/>
      <c r="E21" s="63"/>
    </row>
    <row r="22" spans="1:11" ht="30.75" customHeight="1" x14ac:dyDescent="0.25">
      <c r="A22" s="64" t="s">
        <v>19</v>
      </c>
      <c r="B22" s="64"/>
      <c r="C22" s="64"/>
      <c r="D22" s="64"/>
      <c r="E22" s="64"/>
    </row>
    <row r="23" spans="1:11" x14ac:dyDescent="0.25">
      <c r="A23" s="63"/>
      <c r="B23" s="63"/>
      <c r="C23" s="63"/>
      <c r="D23" s="63"/>
      <c r="E23" s="63"/>
    </row>
    <row r="24" spans="1:11" ht="63.75" customHeight="1" x14ac:dyDescent="0.25">
      <c r="A24" s="64" t="s">
        <v>41</v>
      </c>
      <c r="B24" s="64"/>
      <c r="C24" s="64"/>
      <c r="D24" s="64"/>
      <c r="E24" s="64"/>
    </row>
    <row r="25" spans="1:11" ht="33.75" customHeight="1" x14ac:dyDescent="0.25">
      <c r="A25" s="73" t="s">
        <v>42</v>
      </c>
      <c r="B25" s="73"/>
      <c r="C25" s="73"/>
      <c r="D25" s="73"/>
      <c r="E25" s="73"/>
    </row>
    <row r="26" spans="1:11" x14ac:dyDescent="0.25">
      <c r="A26" s="73"/>
      <c r="B26" s="73"/>
      <c r="C26" s="73"/>
      <c r="D26" s="73"/>
      <c r="E26" s="73"/>
      <c r="F26" s="2">
        <v>562.20000000000005</v>
      </c>
      <c r="G26" s="2">
        <v>2</v>
      </c>
    </row>
    <row r="27" spans="1:11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1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H28</f>
        <v>2822.2440000000006</v>
      </c>
      <c r="F28" s="2">
        <f>F26*1.94*1</f>
        <v>1090.6680000000001</v>
      </c>
      <c r="G28" s="2">
        <f>D28*F26*G26</f>
        <v>1731.5760000000002</v>
      </c>
      <c r="H28" s="2">
        <f>F28+G28</f>
        <v>2822.2440000000006</v>
      </c>
      <c r="K28" s="37">
        <f>'1 кв.'!E28+'2 кв.'!E28</f>
        <v>6094.2480000000014</v>
      </c>
    </row>
    <row r="29" spans="1:11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ref="E29:E35" si="0">H29</f>
        <v>3794.8500000000004</v>
      </c>
      <c r="F29" s="2">
        <f>2.25*F26*3</f>
        <v>3794.8500000000004</v>
      </c>
      <c r="H29" s="2">
        <f>F29</f>
        <v>3794.8500000000004</v>
      </c>
      <c r="K29" s="37">
        <f>'1 кв.'!E29+'2 кв.'!E29</f>
        <v>7589.7000000000007</v>
      </c>
    </row>
    <row r="30" spans="1:11" ht="38.25" x14ac:dyDescent="0.25">
      <c r="A30" s="10" t="s">
        <v>35</v>
      </c>
      <c r="B30" s="12" t="s">
        <v>55</v>
      </c>
      <c r="C30" s="3" t="s">
        <v>5</v>
      </c>
      <c r="D30" s="3">
        <v>0.15</v>
      </c>
      <c r="E30" s="11">
        <f t="shared" si="0"/>
        <v>224.88</v>
      </c>
      <c r="F30" s="2">
        <f>0.1*F26*1</f>
        <v>56.220000000000006</v>
      </c>
      <c r="G30" s="2">
        <f>D30*F26*G26</f>
        <v>168.66</v>
      </c>
      <c r="H30" s="2">
        <f>F30+G30</f>
        <v>224.88</v>
      </c>
      <c r="K30" s="37">
        <f>'1 кв.'!E30+'2 кв.'!E30</f>
        <v>393.54</v>
      </c>
    </row>
    <row r="31" spans="1:11" ht="60" x14ac:dyDescent="0.25">
      <c r="A31" s="10" t="s">
        <v>28</v>
      </c>
      <c r="B31" s="12" t="s">
        <v>55</v>
      </c>
      <c r="C31" s="3" t="s">
        <v>5</v>
      </c>
      <c r="D31" s="3">
        <v>0.59</v>
      </c>
      <c r="E31" s="11">
        <f t="shared" si="0"/>
        <v>972.60600000000011</v>
      </c>
      <c r="F31" s="2">
        <f>'1 кв.'!D31*'2 кв.'!F26</f>
        <v>309.21000000000004</v>
      </c>
      <c r="G31" s="2">
        <f>D31*F26*G26</f>
        <v>663.39600000000007</v>
      </c>
      <c r="H31" s="2">
        <f>F31+G31</f>
        <v>972.60600000000011</v>
      </c>
      <c r="K31" s="37">
        <f>'1 кв.'!E31+'2 кв.'!E31</f>
        <v>1900.2360000000003</v>
      </c>
    </row>
    <row r="32" spans="1:11" ht="38.25" x14ac:dyDescent="0.25">
      <c r="A32" s="10" t="s">
        <v>27</v>
      </c>
      <c r="B32" s="12" t="s">
        <v>55</v>
      </c>
      <c r="C32" s="3" t="s">
        <v>5</v>
      </c>
      <c r="D32" s="3">
        <v>0.05</v>
      </c>
      <c r="E32" s="11">
        <f t="shared" si="0"/>
        <v>84.330000000000013</v>
      </c>
      <c r="F32" s="2">
        <f>D32*F26*3</f>
        <v>84.330000000000013</v>
      </c>
      <c r="H32" s="2">
        <f>F32</f>
        <v>84.330000000000013</v>
      </c>
      <c r="K32" s="37">
        <f>'1 кв.'!E32+'2 кв.'!E32</f>
        <v>168.66000000000003</v>
      </c>
    </row>
    <row r="33" spans="1:11" ht="60" x14ac:dyDescent="0.25">
      <c r="A33" s="10" t="s">
        <v>36</v>
      </c>
      <c r="B33" s="12" t="s">
        <v>31</v>
      </c>
      <c r="C33" s="3" t="s">
        <v>5</v>
      </c>
      <c r="D33" s="3">
        <v>1.06</v>
      </c>
      <c r="E33" s="11">
        <f t="shared" si="0"/>
        <v>0</v>
      </c>
      <c r="K33" s="37">
        <f>'1 кв.'!E33+'2 кв.'!E33</f>
        <v>0</v>
      </c>
    </row>
    <row r="34" spans="1:11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 t="shared" si="0"/>
        <v>3794.8500000000004</v>
      </c>
      <c r="F34" s="2">
        <f>1.23*F26*1</f>
        <v>691.50600000000009</v>
      </c>
      <c r="G34" s="2">
        <f>D34*F26*G26</f>
        <v>3103.3440000000001</v>
      </c>
      <c r="H34" s="2">
        <f>F34+G34</f>
        <v>3794.8500000000004</v>
      </c>
      <c r="K34" s="37">
        <f>'1 кв.'!E34+'2 кв.'!E34</f>
        <v>5869.3680000000004</v>
      </c>
    </row>
    <row r="35" spans="1:11" ht="15.75" thickBot="1" x14ac:dyDescent="0.3">
      <c r="A35" s="30" t="s">
        <v>52</v>
      </c>
      <c r="B35" s="22" t="s">
        <v>34</v>
      </c>
      <c r="C35" s="23" t="s">
        <v>5</v>
      </c>
      <c r="D35" s="23">
        <v>2.7</v>
      </c>
      <c r="E35" s="11">
        <f t="shared" si="0"/>
        <v>4553.8200000000015</v>
      </c>
      <c r="F35" s="2">
        <f>2.7*3*F26</f>
        <v>4553.8200000000015</v>
      </c>
      <c r="G35" s="2" t="s">
        <v>20</v>
      </c>
      <c r="H35" s="2">
        <f>F35</f>
        <v>4553.8200000000015</v>
      </c>
      <c r="K35" s="37">
        <f>'1 кв.'!E35+'2 кв.'!E35</f>
        <v>9107.6400000000031</v>
      </c>
    </row>
    <row r="36" spans="1:11" ht="15.75" thickBot="1" x14ac:dyDescent="0.3">
      <c r="A36" s="26" t="s">
        <v>48</v>
      </c>
      <c r="B36" s="27" t="s">
        <v>56</v>
      </c>
      <c r="C36" s="28" t="s">
        <v>50</v>
      </c>
      <c r="D36" s="28"/>
      <c r="E36" s="29">
        <v>288.83999999999997</v>
      </c>
      <c r="K36" s="37">
        <f>'1 кв.'!E36+'2 кв.'!E36</f>
        <v>867.33999999999992</v>
      </c>
    </row>
    <row r="37" spans="1:11" x14ac:dyDescent="0.25">
      <c r="A37" s="25" t="s">
        <v>43</v>
      </c>
      <c r="B37" s="19" t="s">
        <v>57</v>
      </c>
      <c r="C37" s="20" t="s">
        <v>45</v>
      </c>
      <c r="D37" s="20">
        <v>2</v>
      </c>
      <c r="E37" s="21">
        <f>D37*126.7</f>
        <v>253.4</v>
      </c>
      <c r="K37" s="37">
        <f>'1 кв.'!E37+'2 кв.'!E37</f>
        <v>727.08</v>
      </c>
    </row>
    <row r="38" spans="1:11" x14ac:dyDescent="0.25">
      <c r="A38" s="10"/>
      <c r="B38" s="12"/>
      <c r="C38" s="3"/>
      <c r="D38" s="3"/>
      <c r="E38" s="11"/>
      <c r="K38" s="37">
        <f>'1 кв.'!E38+'2 кв.'!E38</f>
        <v>0</v>
      </c>
    </row>
    <row r="39" spans="1:11" s="18" customFormat="1" x14ac:dyDescent="0.25">
      <c r="A39" s="14" t="s">
        <v>37</v>
      </c>
      <c r="B39" s="15"/>
      <c r="C39" s="16"/>
      <c r="D39" s="16"/>
      <c r="E39" s="17">
        <f>SUM(E28:E38)</f>
        <v>16789.820000000003</v>
      </c>
      <c r="K39" s="37">
        <f>'1 кв.'!E39+'2 кв.'!E39</f>
        <v>32717.812000000005</v>
      </c>
    </row>
    <row r="41" spans="1:11" ht="31.5" customHeight="1" x14ac:dyDescent="0.25">
      <c r="A41" s="64" t="s">
        <v>63</v>
      </c>
      <c r="B41" s="64"/>
      <c r="C41" s="64"/>
      <c r="D41" s="64"/>
      <c r="E41" s="64"/>
    </row>
    <row r="42" spans="1:11" ht="31.5" customHeight="1" x14ac:dyDescent="0.25">
      <c r="A42" s="64" t="s">
        <v>23</v>
      </c>
      <c r="B42" s="64"/>
      <c r="C42" s="64"/>
      <c r="D42" s="64"/>
      <c r="E42" s="64"/>
    </row>
    <row r="43" spans="1:11" x14ac:dyDescent="0.25">
      <c r="A43" s="64" t="s">
        <v>22</v>
      </c>
      <c r="B43" s="64"/>
      <c r="C43" s="64"/>
      <c r="D43" s="64"/>
      <c r="E43" s="64"/>
    </row>
    <row r="44" spans="1:11" x14ac:dyDescent="0.25">
      <c r="A44" s="64" t="s">
        <v>51</v>
      </c>
      <c r="B44" s="64"/>
      <c r="C44" s="64"/>
      <c r="D44" s="64"/>
      <c r="E44" s="64"/>
    </row>
    <row r="45" spans="1:11" x14ac:dyDescent="0.25">
      <c r="A45" s="64" t="s">
        <v>20</v>
      </c>
      <c r="B45" s="64"/>
      <c r="C45" s="64"/>
      <c r="D45" s="64"/>
      <c r="E45" s="64"/>
    </row>
    <row r="46" spans="1:11" x14ac:dyDescent="0.25">
      <c r="A46" s="75" t="s">
        <v>6</v>
      </c>
      <c r="B46" s="75"/>
      <c r="C46" s="75"/>
      <c r="D46" s="75"/>
      <c r="E46" s="75"/>
    </row>
    <row r="47" spans="1:11" x14ac:dyDescent="0.25">
      <c r="A47" s="64" t="s">
        <v>20</v>
      </c>
      <c r="B47" s="64"/>
      <c r="C47" s="64"/>
      <c r="D47" s="64"/>
      <c r="E47" s="64"/>
    </row>
    <row r="48" spans="1:11" x14ac:dyDescent="0.25">
      <c r="A48" s="76" t="s">
        <v>46</v>
      </c>
      <c r="B48" s="76"/>
      <c r="C48" s="76"/>
      <c r="D48" s="76"/>
      <c r="E48" s="8"/>
    </row>
    <row r="49" spans="1:5" x14ac:dyDescent="0.25">
      <c r="B49" s="74" t="s">
        <v>21</v>
      </c>
      <c r="C49" s="74"/>
      <c r="D49" s="74"/>
      <c r="E49" s="9" t="s">
        <v>7</v>
      </c>
    </row>
    <row r="50" spans="1:5" x14ac:dyDescent="0.25">
      <c r="A50" s="32"/>
      <c r="B50" s="32"/>
      <c r="C50" s="32"/>
      <c r="D50" s="32"/>
      <c r="E50" s="32"/>
    </row>
    <row r="51" spans="1:5" x14ac:dyDescent="0.25">
      <c r="A51" s="76" t="s">
        <v>47</v>
      </c>
      <c r="B51" s="76"/>
      <c r="C51" s="76"/>
      <c r="D51" s="76"/>
      <c r="E51" s="8"/>
    </row>
    <row r="52" spans="1:5" x14ac:dyDescent="0.25">
      <c r="B52" s="77" t="s">
        <v>21</v>
      </c>
      <c r="C52" s="77"/>
      <c r="D52" s="77"/>
      <c r="E52" s="9" t="s">
        <v>7</v>
      </c>
    </row>
    <row r="56" spans="1:5" x14ac:dyDescent="0.25">
      <c r="A56" s="18" t="s">
        <v>58</v>
      </c>
    </row>
    <row r="57" spans="1:5" x14ac:dyDescent="0.25">
      <c r="A57" s="2" t="s">
        <v>59</v>
      </c>
      <c r="B57" s="33">
        <v>11932.6</v>
      </c>
    </row>
    <row r="58" spans="1:5" ht="15.75" x14ac:dyDescent="0.25">
      <c r="A58" s="34" t="s">
        <v>60</v>
      </c>
      <c r="B58" s="35">
        <v>47359.7</v>
      </c>
    </row>
    <row r="59" spans="1:5" x14ac:dyDescent="0.25">
      <c r="A59" s="2" t="s">
        <v>61</v>
      </c>
      <c r="B59" s="35">
        <f>48852.07+900</f>
        <v>49752.07</v>
      </c>
    </row>
    <row r="60" spans="1:5" x14ac:dyDescent="0.25">
      <c r="A60" s="36" t="s">
        <v>62</v>
      </c>
      <c r="B60" s="33">
        <f>B57+B59-('1 кв.'!E39+'2 кв.'!E39)</f>
        <v>28966.857999999993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topLeftCell="A42" zoomScaleNormal="100" zoomScaleSheetLayoutView="100" workbookViewId="0">
      <selection activeCell="A43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0" width="9.140625" style="2"/>
    <col min="11" max="11" width="13.42578125" style="2" customWidth="1"/>
    <col min="12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0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0" t="s">
        <v>64</v>
      </c>
      <c r="E4" s="70"/>
    </row>
    <row r="5" spans="1:5" x14ac:dyDescent="0.25">
      <c r="A5" s="38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31.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30.75" customHeight="1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11" ht="11.25" customHeight="1" x14ac:dyDescent="0.25">
      <c r="A17" s="69" t="s">
        <v>2</v>
      </c>
      <c r="B17" s="63"/>
      <c r="C17" s="63"/>
      <c r="D17" s="63"/>
      <c r="E17" s="63"/>
    </row>
    <row r="18" spans="1:11" ht="11.25" customHeight="1" x14ac:dyDescent="0.25">
      <c r="A18" s="39"/>
      <c r="B18" s="38"/>
      <c r="C18" s="38"/>
      <c r="D18" s="38"/>
      <c r="E18" s="38"/>
    </row>
    <row r="19" spans="1:11" x14ac:dyDescent="0.25">
      <c r="A19" s="64" t="s">
        <v>32</v>
      </c>
      <c r="B19" s="64"/>
      <c r="C19" s="64"/>
      <c r="D19" s="64"/>
      <c r="E19" s="64"/>
    </row>
    <row r="20" spans="1:11" ht="10.5" customHeight="1" x14ac:dyDescent="0.25">
      <c r="A20" s="69" t="s">
        <v>18</v>
      </c>
      <c r="B20" s="63"/>
      <c r="C20" s="63"/>
      <c r="D20" s="63"/>
      <c r="E20" s="63"/>
    </row>
    <row r="21" spans="1:11" x14ac:dyDescent="0.25">
      <c r="A21" s="63"/>
      <c r="B21" s="63"/>
      <c r="C21" s="63"/>
      <c r="D21" s="63"/>
      <c r="E21" s="63"/>
    </row>
    <row r="22" spans="1:11" ht="30.75" customHeight="1" x14ac:dyDescent="0.25">
      <c r="A22" s="64" t="s">
        <v>19</v>
      </c>
      <c r="B22" s="64"/>
      <c r="C22" s="64"/>
      <c r="D22" s="64"/>
      <c r="E22" s="64"/>
    </row>
    <row r="23" spans="1:11" x14ac:dyDescent="0.25">
      <c r="A23" s="63"/>
      <c r="B23" s="63"/>
      <c r="C23" s="63"/>
      <c r="D23" s="63"/>
      <c r="E23" s="63"/>
    </row>
    <row r="24" spans="1:11" ht="63.75" customHeight="1" x14ac:dyDescent="0.25">
      <c r="A24" s="64" t="s">
        <v>41</v>
      </c>
      <c r="B24" s="64"/>
      <c r="C24" s="64"/>
      <c r="D24" s="64"/>
      <c r="E24" s="64"/>
    </row>
    <row r="25" spans="1:11" ht="33.75" customHeight="1" x14ac:dyDescent="0.25">
      <c r="A25" s="73" t="s">
        <v>42</v>
      </c>
      <c r="B25" s="73"/>
      <c r="C25" s="73"/>
      <c r="D25" s="73"/>
      <c r="E25" s="73"/>
    </row>
    <row r="26" spans="1:11" x14ac:dyDescent="0.25">
      <c r="A26" s="73"/>
      <c r="B26" s="73"/>
      <c r="C26" s="73"/>
      <c r="D26" s="73"/>
      <c r="E26" s="73"/>
      <c r="F26" s="2">
        <v>562.20000000000005</v>
      </c>
      <c r="G26" s="2">
        <v>3</v>
      </c>
    </row>
    <row r="27" spans="1:11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1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2597.3640000000005</v>
      </c>
      <c r="K28" s="37"/>
    </row>
    <row r="29" spans="1:11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3946.6440000000002</v>
      </c>
      <c r="K29" s="37"/>
    </row>
    <row r="30" spans="1:11" ht="38.25" x14ac:dyDescent="0.25">
      <c r="A30" s="10" t="s">
        <v>35</v>
      </c>
      <c r="B30" s="12" t="s">
        <v>55</v>
      </c>
      <c r="C30" s="3" t="s">
        <v>5</v>
      </c>
      <c r="D30" s="3">
        <v>0.15</v>
      </c>
      <c r="E30" s="11">
        <f>D30*F26*G26</f>
        <v>252.99</v>
      </c>
      <c r="K30" s="37"/>
    </row>
    <row r="31" spans="1:11" ht="60" x14ac:dyDescent="0.25">
      <c r="A31" s="10" t="s">
        <v>28</v>
      </c>
      <c r="B31" s="12" t="s">
        <v>55</v>
      </c>
      <c r="C31" s="3" t="s">
        <v>5</v>
      </c>
      <c r="D31" s="3">
        <v>0.59</v>
      </c>
      <c r="E31" s="11">
        <f>D31*F26*G26</f>
        <v>995.09400000000005</v>
      </c>
      <c r="K31" s="37"/>
    </row>
    <row r="32" spans="1:11" ht="38.25" x14ac:dyDescent="0.25">
      <c r="A32" s="10" t="s">
        <v>27</v>
      </c>
      <c r="B32" s="12" t="s">
        <v>55</v>
      </c>
      <c r="C32" s="3" t="s">
        <v>5</v>
      </c>
      <c r="D32" s="3">
        <v>0.05</v>
      </c>
      <c r="E32" s="11">
        <f>D32*F26*G26</f>
        <v>84.330000000000013</v>
      </c>
      <c r="K32" s="37"/>
    </row>
    <row r="33" spans="1:11" ht="60" x14ac:dyDescent="0.25">
      <c r="A33" s="10" t="s">
        <v>36</v>
      </c>
      <c r="B33" s="12" t="s">
        <v>31</v>
      </c>
      <c r="C33" s="3" t="s">
        <v>5</v>
      </c>
      <c r="D33" s="3">
        <v>1.06</v>
      </c>
      <c r="E33" s="11">
        <f t="shared" ref="E33" si="0">H33</f>
        <v>0</v>
      </c>
      <c r="K33" s="37"/>
    </row>
    <row r="34" spans="1:11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4655.0159999999996</v>
      </c>
      <c r="K34" s="37"/>
    </row>
    <row r="35" spans="1:11" ht="15.75" thickBot="1" x14ac:dyDescent="0.3">
      <c r="A35" s="30" t="s">
        <v>52</v>
      </c>
      <c r="B35" s="22" t="s">
        <v>34</v>
      </c>
      <c r="C35" s="23" t="s">
        <v>5</v>
      </c>
      <c r="D35" s="23">
        <v>2.7</v>
      </c>
      <c r="E35" s="11">
        <f>D35*F26*G26</f>
        <v>4553.8200000000006</v>
      </c>
      <c r="K35" s="37"/>
    </row>
    <row r="36" spans="1:11" ht="15.75" thickBot="1" x14ac:dyDescent="0.3">
      <c r="A36" s="26" t="s">
        <v>48</v>
      </c>
      <c r="B36" s="27" t="s">
        <v>65</v>
      </c>
      <c r="C36" s="28" t="s">
        <v>50</v>
      </c>
      <c r="D36" s="28"/>
      <c r="E36" s="29">
        <v>53.87</v>
      </c>
      <c r="K36" s="37"/>
    </row>
    <row r="37" spans="1:11" x14ac:dyDescent="0.25">
      <c r="A37" s="10"/>
      <c r="B37" s="12"/>
      <c r="C37" s="3"/>
      <c r="D37" s="3"/>
      <c r="E37" s="11"/>
      <c r="K37" s="37"/>
    </row>
    <row r="38" spans="1:11" s="18" customFormat="1" x14ac:dyDescent="0.25">
      <c r="A38" s="14" t="s">
        <v>37</v>
      </c>
      <c r="B38" s="15"/>
      <c r="C38" s="16"/>
      <c r="D38" s="16"/>
      <c r="E38" s="17">
        <f>SUM(E28:E37)</f>
        <v>17139.128000000001</v>
      </c>
      <c r="K38" s="37"/>
    </row>
    <row r="40" spans="1:11" ht="31.5" customHeight="1" x14ac:dyDescent="0.25">
      <c r="A40" s="64" t="s">
        <v>68</v>
      </c>
      <c r="B40" s="64"/>
      <c r="C40" s="64"/>
      <c r="D40" s="64"/>
      <c r="E40" s="64"/>
    </row>
    <row r="41" spans="1:11" ht="31.5" customHeight="1" x14ac:dyDescent="0.25">
      <c r="A41" s="64" t="s">
        <v>23</v>
      </c>
      <c r="B41" s="64"/>
      <c r="C41" s="64"/>
      <c r="D41" s="64"/>
      <c r="E41" s="64"/>
    </row>
    <row r="42" spans="1:11" x14ac:dyDescent="0.25">
      <c r="A42" s="64" t="s">
        <v>22</v>
      </c>
      <c r="B42" s="64"/>
      <c r="C42" s="64"/>
      <c r="D42" s="64"/>
      <c r="E42" s="64"/>
    </row>
    <row r="43" spans="1:11" ht="27" customHeight="1" x14ac:dyDescent="0.25">
      <c r="A43" s="64" t="s">
        <v>51</v>
      </c>
      <c r="B43" s="64"/>
      <c r="C43" s="64"/>
      <c r="D43" s="64"/>
      <c r="E43" s="64"/>
    </row>
    <row r="44" spans="1:11" x14ac:dyDescent="0.25">
      <c r="A44" s="64" t="s">
        <v>20</v>
      </c>
      <c r="B44" s="64"/>
      <c r="C44" s="64"/>
      <c r="D44" s="64"/>
      <c r="E44" s="64"/>
    </row>
    <row r="45" spans="1:11" x14ac:dyDescent="0.25">
      <c r="A45" s="75" t="s">
        <v>6</v>
      </c>
      <c r="B45" s="75"/>
      <c r="C45" s="75"/>
      <c r="D45" s="75"/>
      <c r="E45" s="75"/>
    </row>
    <row r="46" spans="1:11" x14ac:dyDescent="0.25">
      <c r="A46" s="64" t="s">
        <v>20</v>
      </c>
      <c r="B46" s="64"/>
      <c r="C46" s="64"/>
      <c r="D46" s="64"/>
      <c r="E46" s="64"/>
    </row>
    <row r="47" spans="1:11" x14ac:dyDescent="0.25">
      <c r="A47" s="76" t="s">
        <v>46</v>
      </c>
      <c r="B47" s="76"/>
      <c r="C47" s="76"/>
      <c r="D47" s="76"/>
      <c r="E47" s="8"/>
    </row>
    <row r="48" spans="1:11" x14ac:dyDescent="0.25">
      <c r="B48" s="74" t="s">
        <v>21</v>
      </c>
      <c r="C48" s="74"/>
      <c r="D48" s="74"/>
      <c r="E48" s="9" t="s">
        <v>7</v>
      </c>
    </row>
    <row r="49" spans="1:5" x14ac:dyDescent="0.25">
      <c r="A49" s="39"/>
      <c r="B49" s="39"/>
      <c r="C49" s="39"/>
      <c r="D49" s="39"/>
      <c r="E49" s="39"/>
    </row>
    <row r="50" spans="1:5" x14ac:dyDescent="0.25">
      <c r="A50" s="76" t="s">
        <v>47</v>
      </c>
      <c r="B50" s="76"/>
      <c r="C50" s="76"/>
      <c r="D50" s="76"/>
      <c r="E50" s="8"/>
    </row>
    <row r="51" spans="1:5" x14ac:dyDescent="0.25">
      <c r="B51" s="77" t="s">
        <v>21</v>
      </c>
      <c r="C51" s="77"/>
      <c r="D51" s="77"/>
      <c r="E51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3">
        <v>11932.6</v>
      </c>
    </row>
    <row r="57" spans="1:5" ht="15.75" x14ac:dyDescent="0.25">
      <c r="A57" s="34" t="s">
        <v>60</v>
      </c>
      <c r="B57" s="35">
        <v>72270.8</v>
      </c>
    </row>
    <row r="58" spans="1:5" x14ac:dyDescent="0.25">
      <c r="A58" s="2" t="s">
        <v>66</v>
      </c>
      <c r="B58" s="35">
        <v>74377.8</v>
      </c>
    </row>
    <row r="59" spans="1:5" x14ac:dyDescent="0.25">
      <c r="A59" s="2" t="s">
        <v>67</v>
      </c>
      <c r="B59" s="35">
        <v>1350</v>
      </c>
    </row>
    <row r="60" spans="1:5" x14ac:dyDescent="0.25">
      <c r="A60" s="36" t="s">
        <v>62</v>
      </c>
      <c r="B60" s="33">
        <f>B56+B58+B59-('1 кв.'!E39+'2 кв.'!E39+E38)</f>
        <v>37803.460000000006</v>
      </c>
    </row>
    <row r="62" spans="1:5" x14ac:dyDescent="0.25">
      <c r="B62" s="37">
        <f>B56+B58+B59-('1 кв.'!E39+'2 кв.'!E39+'3 кв.'!E38)</f>
        <v>37803.460000000006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43" zoomScaleNormal="100" zoomScaleSheetLayoutView="100" workbookViewId="0">
      <selection activeCell="B61" sqref="B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0" width="9.140625" style="2"/>
    <col min="11" max="11" width="13.42578125" style="2" customWidth="1"/>
    <col min="12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0.7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4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0" t="s">
        <v>87</v>
      </c>
      <c r="E4" s="70"/>
    </row>
    <row r="5" spans="1:5" x14ac:dyDescent="0.25">
      <c r="A5" s="40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34.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30" customHeight="1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11" ht="11.25" customHeight="1" x14ac:dyDescent="0.25">
      <c r="A17" s="69" t="s">
        <v>2</v>
      </c>
      <c r="B17" s="63"/>
      <c r="C17" s="63"/>
      <c r="D17" s="63"/>
      <c r="E17" s="63"/>
    </row>
    <row r="18" spans="1:11" ht="11.25" customHeight="1" x14ac:dyDescent="0.25">
      <c r="A18" s="41"/>
      <c r="B18" s="40"/>
      <c r="C18" s="40"/>
      <c r="D18" s="40"/>
      <c r="E18" s="40"/>
    </row>
    <row r="19" spans="1:11" x14ac:dyDescent="0.25">
      <c r="A19" s="64" t="s">
        <v>32</v>
      </c>
      <c r="B19" s="64"/>
      <c r="C19" s="64"/>
      <c r="D19" s="64"/>
      <c r="E19" s="64"/>
    </row>
    <row r="20" spans="1:11" ht="10.5" customHeight="1" x14ac:dyDescent="0.25">
      <c r="A20" s="69" t="s">
        <v>18</v>
      </c>
      <c r="B20" s="63"/>
      <c r="C20" s="63"/>
      <c r="D20" s="63"/>
      <c r="E20" s="63"/>
    </row>
    <row r="21" spans="1:11" x14ac:dyDescent="0.25">
      <c r="A21" s="63"/>
      <c r="B21" s="63"/>
      <c r="C21" s="63"/>
      <c r="D21" s="63"/>
      <c r="E21" s="63"/>
    </row>
    <row r="22" spans="1:11" ht="30.75" customHeight="1" x14ac:dyDescent="0.25">
      <c r="A22" s="64" t="s">
        <v>19</v>
      </c>
      <c r="B22" s="64"/>
      <c r="C22" s="64"/>
      <c r="D22" s="64"/>
      <c r="E22" s="64"/>
    </row>
    <row r="23" spans="1:11" x14ac:dyDescent="0.25">
      <c r="A23" s="63"/>
      <c r="B23" s="63"/>
      <c r="C23" s="63"/>
      <c r="D23" s="63"/>
      <c r="E23" s="63"/>
    </row>
    <row r="24" spans="1:11" ht="63.75" customHeight="1" x14ac:dyDescent="0.25">
      <c r="A24" s="64" t="s">
        <v>41</v>
      </c>
      <c r="B24" s="64"/>
      <c r="C24" s="64"/>
      <c r="D24" s="64"/>
      <c r="E24" s="64"/>
    </row>
    <row r="25" spans="1:11" ht="33.75" customHeight="1" x14ac:dyDescent="0.25">
      <c r="A25" s="73" t="s">
        <v>42</v>
      </c>
      <c r="B25" s="73"/>
      <c r="C25" s="73"/>
      <c r="D25" s="73"/>
      <c r="E25" s="73"/>
    </row>
    <row r="26" spans="1:11" x14ac:dyDescent="0.25">
      <c r="A26" s="73"/>
      <c r="B26" s="73"/>
      <c r="C26" s="73"/>
      <c r="D26" s="73"/>
      <c r="E26" s="73"/>
      <c r="F26" s="2">
        <v>562.20000000000005</v>
      </c>
      <c r="G26" s="2">
        <v>3</v>
      </c>
    </row>
    <row r="27" spans="1:11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1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2597.3640000000005</v>
      </c>
      <c r="K28" s="37"/>
    </row>
    <row r="29" spans="1:11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3946.6440000000002</v>
      </c>
      <c r="K29" s="37"/>
    </row>
    <row r="30" spans="1:11" ht="38.25" x14ac:dyDescent="0.25">
      <c r="A30" s="10" t="s">
        <v>35</v>
      </c>
      <c r="B30" s="12" t="s">
        <v>55</v>
      </c>
      <c r="C30" s="3" t="s">
        <v>5</v>
      </c>
      <c r="D30" s="3">
        <v>0.15</v>
      </c>
      <c r="E30" s="11">
        <f>D30*F26*G26</f>
        <v>252.99</v>
      </c>
      <c r="K30" s="37"/>
    </row>
    <row r="31" spans="1:11" ht="60" x14ac:dyDescent="0.25">
      <c r="A31" s="10" t="s">
        <v>28</v>
      </c>
      <c r="B31" s="12" t="s">
        <v>55</v>
      </c>
      <c r="C31" s="3" t="s">
        <v>5</v>
      </c>
      <c r="D31" s="3">
        <v>0.59</v>
      </c>
      <c r="E31" s="11">
        <f>D31*F26*G26</f>
        <v>995.09400000000005</v>
      </c>
      <c r="K31" s="37"/>
    </row>
    <row r="32" spans="1:11" ht="38.25" x14ac:dyDescent="0.25">
      <c r="A32" s="10" t="s">
        <v>27</v>
      </c>
      <c r="B32" s="12" t="s">
        <v>55</v>
      </c>
      <c r="C32" s="3" t="s">
        <v>5</v>
      </c>
      <c r="D32" s="3">
        <v>0.05</v>
      </c>
      <c r="E32" s="11">
        <f>D32*F26*G26</f>
        <v>84.330000000000013</v>
      </c>
      <c r="K32" s="37"/>
    </row>
    <row r="33" spans="1:11" ht="60" x14ac:dyDescent="0.25">
      <c r="A33" s="10" t="s">
        <v>36</v>
      </c>
      <c r="B33" s="12" t="s">
        <v>31</v>
      </c>
      <c r="C33" s="3" t="s">
        <v>5</v>
      </c>
      <c r="D33" s="3">
        <v>1.06</v>
      </c>
      <c r="E33" s="11">
        <v>1500</v>
      </c>
      <c r="K33" s="37"/>
    </row>
    <row r="34" spans="1:11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4655.0159999999996</v>
      </c>
      <c r="K34" s="37"/>
    </row>
    <row r="35" spans="1:11" ht="15.75" thickBot="1" x14ac:dyDescent="0.3">
      <c r="A35" s="30" t="s">
        <v>52</v>
      </c>
      <c r="B35" s="22" t="s">
        <v>34</v>
      </c>
      <c r="C35" s="23" t="s">
        <v>5</v>
      </c>
      <c r="D35" s="23">
        <v>2.7</v>
      </c>
      <c r="E35" s="11">
        <f>D35*F26*G26</f>
        <v>4553.8200000000006</v>
      </c>
      <c r="K35" s="37"/>
    </row>
    <row r="36" spans="1:11" ht="15.75" thickBot="1" x14ac:dyDescent="0.3">
      <c r="A36" s="26" t="s">
        <v>48</v>
      </c>
      <c r="B36" s="27" t="s">
        <v>88</v>
      </c>
      <c r="C36" s="28" t="s">
        <v>50</v>
      </c>
      <c r="D36" s="28"/>
      <c r="E36" s="29">
        <v>1173.1300000000001</v>
      </c>
      <c r="K36" s="37"/>
    </row>
    <row r="37" spans="1:11" x14ac:dyDescent="0.25">
      <c r="A37" s="10"/>
      <c r="B37" s="12"/>
      <c r="C37" s="3"/>
      <c r="D37" s="3"/>
      <c r="E37" s="11"/>
      <c r="K37" s="37"/>
    </row>
    <row r="38" spans="1:11" s="18" customFormat="1" x14ac:dyDescent="0.25">
      <c r="A38" s="14" t="s">
        <v>37</v>
      </c>
      <c r="B38" s="15"/>
      <c r="C38" s="16"/>
      <c r="D38" s="16"/>
      <c r="E38" s="17">
        <f>SUM(E28:E37)</f>
        <v>19758.388000000003</v>
      </c>
      <c r="K38" s="37"/>
    </row>
    <row r="40" spans="1:11" ht="31.5" customHeight="1" x14ac:dyDescent="0.25">
      <c r="A40" s="78" t="s">
        <v>91</v>
      </c>
      <c r="B40" s="78"/>
      <c r="C40" s="78"/>
      <c r="D40" s="78"/>
      <c r="E40" s="78"/>
    </row>
    <row r="41" spans="1:11" ht="31.5" customHeight="1" x14ac:dyDescent="0.25">
      <c r="A41" s="64" t="s">
        <v>23</v>
      </c>
      <c r="B41" s="64"/>
      <c r="C41" s="64"/>
      <c r="D41" s="64"/>
      <c r="E41" s="64"/>
    </row>
    <row r="42" spans="1:11" x14ac:dyDescent="0.25">
      <c r="A42" s="64" t="s">
        <v>22</v>
      </c>
      <c r="B42" s="64"/>
      <c r="C42" s="64"/>
      <c r="D42" s="64"/>
      <c r="E42" s="64"/>
    </row>
    <row r="43" spans="1:11" ht="27" customHeight="1" x14ac:dyDescent="0.25">
      <c r="A43" s="64" t="s">
        <v>51</v>
      </c>
      <c r="B43" s="64"/>
      <c r="C43" s="64"/>
      <c r="D43" s="64"/>
      <c r="E43" s="64"/>
    </row>
    <row r="44" spans="1:11" x14ac:dyDescent="0.25">
      <c r="A44" s="64" t="s">
        <v>20</v>
      </c>
      <c r="B44" s="64"/>
      <c r="C44" s="64"/>
      <c r="D44" s="64"/>
      <c r="E44" s="64"/>
    </row>
    <row r="45" spans="1:11" x14ac:dyDescent="0.25">
      <c r="A45" s="75" t="s">
        <v>6</v>
      </c>
      <c r="B45" s="75"/>
      <c r="C45" s="75"/>
      <c r="D45" s="75"/>
      <c r="E45" s="75"/>
    </row>
    <row r="46" spans="1:11" x14ac:dyDescent="0.25">
      <c r="A46" s="64" t="s">
        <v>20</v>
      </c>
      <c r="B46" s="64"/>
      <c r="C46" s="64"/>
      <c r="D46" s="64"/>
      <c r="E46" s="64"/>
    </row>
    <row r="47" spans="1:11" x14ac:dyDescent="0.25">
      <c r="A47" s="76" t="s">
        <v>46</v>
      </c>
      <c r="B47" s="76"/>
      <c r="C47" s="76"/>
      <c r="D47" s="76"/>
      <c r="E47" s="8"/>
    </row>
    <row r="48" spans="1:11" x14ac:dyDescent="0.25">
      <c r="B48" s="74" t="s">
        <v>21</v>
      </c>
      <c r="C48" s="74"/>
      <c r="D48" s="74"/>
      <c r="E48" s="9" t="s">
        <v>7</v>
      </c>
    </row>
    <row r="49" spans="1:5" x14ac:dyDescent="0.25">
      <c r="A49" s="41"/>
      <c r="B49" s="41"/>
      <c r="C49" s="41"/>
      <c r="D49" s="41"/>
      <c r="E49" s="41"/>
    </row>
    <row r="50" spans="1:5" x14ac:dyDescent="0.25">
      <c r="A50" s="76" t="s">
        <v>47</v>
      </c>
      <c r="B50" s="76"/>
      <c r="C50" s="76"/>
      <c r="D50" s="76"/>
      <c r="E50" s="8"/>
    </row>
    <row r="51" spans="1:5" x14ac:dyDescent="0.25">
      <c r="B51" s="77" t="s">
        <v>21</v>
      </c>
      <c r="C51" s="77"/>
      <c r="D51" s="77"/>
      <c r="E51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3">
        <v>11932.6</v>
      </c>
    </row>
    <row r="57" spans="1:5" ht="15.75" x14ac:dyDescent="0.25">
      <c r="A57" s="34" t="s">
        <v>60</v>
      </c>
      <c r="B57" s="35">
        <v>97181.9</v>
      </c>
    </row>
    <row r="58" spans="1:5" x14ac:dyDescent="0.25">
      <c r="A58" s="2" t="s">
        <v>66</v>
      </c>
      <c r="B58" s="35">
        <v>99771.9</v>
      </c>
    </row>
    <row r="59" spans="1:5" x14ac:dyDescent="0.25">
      <c r="A59" s="2" t="s">
        <v>67</v>
      </c>
      <c r="B59" s="35">
        <v>1800</v>
      </c>
    </row>
    <row r="60" spans="1:5" x14ac:dyDescent="0.25">
      <c r="A60" s="36" t="s">
        <v>62</v>
      </c>
      <c r="B60" s="33">
        <f>B56+B58+B59-('1 кв.'!E39+'2 кв.'!E39+'3 кв.'!E38+'4 кв.'!E38)</f>
        <v>43889.171999999991</v>
      </c>
    </row>
    <row r="62" spans="1:5" x14ac:dyDescent="0.25">
      <c r="B62" s="37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0.5703125" customWidth="1"/>
    <col min="2" max="2" width="62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0" t="s">
        <v>69</v>
      </c>
      <c r="B1" s="80"/>
      <c r="C1" s="80"/>
      <c r="D1" s="42"/>
    </row>
    <row r="2" spans="1:5" ht="15.75" x14ac:dyDescent="0.25">
      <c r="A2" s="81" t="s">
        <v>70</v>
      </c>
      <c r="B2" s="81"/>
      <c r="C2" s="81"/>
      <c r="D2" s="34"/>
    </row>
    <row r="3" spans="1:5" ht="15.75" x14ac:dyDescent="0.25">
      <c r="A3" s="81" t="s">
        <v>71</v>
      </c>
      <c r="B3" s="81"/>
      <c r="C3" s="81"/>
      <c r="D3" s="34"/>
    </row>
    <row r="4" spans="1:5" ht="15.75" x14ac:dyDescent="0.25">
      <c r="A4" s="80" t="s">
        <v>89</v>
      </c>
      <c r="B4" s="80"/>
      <c r="C4" s="80"/>
      <c r="D4" s="42"/>
    </row>
    <row r="5" spans="1:5" ht="15.75" x14ac:dyDescent="0.25">
      <c r="A5" s="82"/>
      <c r="B5" s="82"/>
      <c r="C5" s="82"/>
      <c r="D5" s="1"/>
    </row>
    <row r="6" spans="1:5" ht="15.75" x14ac:dyDescent="0.25">
      <c r="A6" s="34"/>
      <c r="B6" s="2" t="s">
        <v>59</v>
      </c>
      <c r="C6" s="33">
        <f>'4 кв.'!B56</f>
        <v>11932.6</v>
      </c>
      <c r="D6" s="43"/>
    </row>
    <row r="7" spans="1:5" ht="15.75" x14ac:dyDescent="0.25">
      <c r="A7" s="44" t="s">
        <v>72</v>
      </c>
      <c r="B7" s="34" t="s">
        <v>60</v>
      </c>
      <c r="C7" s="35">
        <f>'4 кв.'!B57</f>
        <v>97181.9</v>
      </c>
      <c r="D7" s="45"/>
    </row>
    <row r="8" spans="1:5" ht="15.75" x14ac:dyDescent="0.25">
      <c r="A8" s="13"/>
      <c r="B8" s="2" t="s">
        <v>61</v>
      </c>
      <c r="C8" s="35">
        <f>'4 кв.'!B58</f>
        <v>99771.9</v>
      </c>
      <c r="D8" s="45"/>
    </row>
    <row r="9" spans="1:5" ht="15.75" x14ac:dyDescent="0.25">
      <c r="A9" s="13"/>
      <c r="B9" s="2" t="s">
        <v>67</v>
      </c>
      <c r="C9" s="35">
        <f>'4 кв.'!B59</f>
        <v>1800</v>
      </c>
      <c r="D9" s="45"/>
    </row>
    <row r="10" spans="1:5" ht="15.75" x14ac:dyDescent="0.25">
      <c r="A10" s="13"/>
      <c r="B10" s="34" t="s">
        <v>73</v>
      </c>
      <c r="C10" s="46">
        <f>SUM(C8:C9)</f>
        <v>101571.9</v>
      </c>
      <c r="D10" s="43"/>
    </row>
    <row r="11" spans="1:5" ht="15.75" x14ac:dyDescent="0.25">
      <c r="A11" s="1"/>
      <c r="B11" s="79"/>
      <c r="C11" s="79"/>
      <c r="D11" s="45"/>
    </row>
    <row r="12" spans="1:5" ht="15.75" x14ac:dyDescent="0.25">
      <c r="A12" s="47" t="s">
        <v>74</v>
      </c>
      <c r="B12" s="48" t="s">
        <v>48</v>
      </c>
      <c r="C12" s="35">
        <f>'1 кв.'!E36+'2 кв.'!E36+'3 кв.'!E36+'4 кв.'!E36</f>
        <v>2094.34</v>
      </c>
      <c r="D12" s="45"/>
    </row>
    <row r="13" spans="1:5" ht="15.75" x14ac:dyDescent="0.25">
      <c r="A13" s="1"/>
      <c r="B13" s="48" t="s">
        <v>75</v>
      </c>
      <c r="C13" s="35">
        <f>C28*126.7</f>
        <v>760.2</v>
      </c>
      <c r="D13" s="45"/>
      <c r="E13" s="49"/>
    </row>
    <row r="14" spans="1:5" ht="15.75" x14ac:dyDescent="0.25">
      <c r="B14" s="50" t="s">
        <v>4</v>
      </c>
      <c r="C14" s="35">
        <f>'1 кв.'!E28+'2 кв.'!E28+'3 кв.'!E28+'4 кв.'!E28</f>
        <v>11288.976000000002</v>
      </c>
      <c r="D14" s="45"/>
    </row>
    <row r="15" spans="1:5" ht="15.75" x14ac:dyDescent="0.25">
      <c r="A15" s="47"/>
      <c r="B15" s="50" t="s">
        <v>25</v>
      </c>
      <c r="C15" s="35">
        <f>'1 кв.'!E29+'2 кв.'!E29+'3 кв.'!E29+'4 кв.'!E29</f>
        <v>15482.988000000001</v>
      </c>
      <c r="D15" s="45"/>
    </row>
    <row r="16" spans="1:5" ht="15.75" x14ac:dyDescent="0.25">
      <c r="A16" s="47"/>
      <c r="B16" s="50" t="s">
        <v>76</v>
      </c>
      <c r="C16" s="35">
        <f>'1 кв.'!E30+'2 кв.'!E30+'3 кв.'!E30+'4 кв.'!E30</f>
        <v>899.52</v>
      </c>
      <c r="D16" s="45"/>
    </row>
    <row r="17" spans="1:5" ht="15.75" x14ac:dyDescent="0.25">
      <c r="A17" s="47"/>
      <c r="B17" s="50" t="s">
        <v>77</v>
      </c>
      <c r="C17" s="35">
        <f>'1 кв.'!E31+'2 кв.'!E31+'3 кв.'!E31+'4 кв.'!E31-33</f>
        <v>3857.4240000000004</v>
      </c>
      <c r="D17" s="45">
        <v>-33</v>
      </c>
    </row>
    <row r="18" spans="1:5" ht="15.75" x14ac:dyDescent="0.25">
      <c r="A18" s="47"/>
      <c r="B18" s="50" t="s">
        <v>78</v>
      </c>
      <c r="C18" s="35">
        <f>'1 кв.'!E32+'2 кв.'!E32+'3 кв.'!E32+'4 кв.'!E32</f>
        <v>337.32000000000005</v>
      </c>
      <c r="D18" s="45"/>
    </row>
    <row r="19" spans="1:5" ht="15.75" x14ac:dyDescent="0.25">
      <c r="A19" s="47"/>
      <c r="B19" s="50" t="s">
        <v>79</v>
      </c>
      <c r="C19" s="35">
        <f>'1 кв.'!E33+'2 кв.'!E33+'3 кв.'!E33+'4 кв.'!E33</f>
        <v>1500</v>
      </c>
      <c r="D19" s="45"/>
    </row>
    <row r="20" spans="1:5" ht="15.75" x14ac:dyDescent="0.25">
      <c r="A20" s="47"/>
      <c r="B20" s="50" t="s">
        <v>29</v>
      </c>
      <c r="C20" s="35">
        <f>'1 кв.'!E34+'2 кв.'!E34+'3 кв.'!E34+'4 кв.'!E34</f>
        <v>15179.4</v>
      </c>
      <c r="D20" s="45"/>
    </row>
    <row r="21" spans="1:5" ht="15.75" x14ac:dyDescent="0.25">
      <c r="A21" s="47"/>
      <c r="B21" s="50" t="s">
        <v>80</v>
      </c>
      <c r="C21" s="35">
        <f>'1 кв.'!E35+'2 кв.'!E35+'3 кв.'!E35+'4 кв.'!E35</f>
        <v>18215.280000000002</v>
      </c>
      <c r="D21" s="45"/>
    </row>
    <row r="22" spans="1:5" ht="15.75" x14ac:dyDescent="0.25">
      <c r="A22" s="1"/>
      <c r="B22" s="44" t="s">
        <v>81</v>
      </c>
      <c r="C22" s="33">
        <f>SUM(C12:C21)</f>
        <v>69615.448000000004</v>
      </c>
      <c r="D22" s="45"/>
      <c r="E22" s="49">
        <f>'1 кв.'!E39+'2 кв.'!E39+'3 кв.'!E38+'4 кв.'!E38</f>
        <v>69615.328000000009</v>
      </c>
    </row>
    <row r="23" spans="1:5" ht="15.75" x14ac:dyDescent="0.25">
      <c r="A23" s="1"/>
      <c r="B23" s="51" t="s">
        <v>82</v>
      </c>
      <c r="C23" s="33">
        <f>C6+C10-C22</f>
        <v>43889.051999999996</v>
      </c>
      <c r="D23" s="45"/>
    </row>
    <row r="24" spans="1:5" s="54" customFormat="1" ht="30" x14ac:dyDescent="0.25">
      <c r="A24" s="12"/>
      <c r="B24" s="52" t="s">
        <v>83</v>
      </c>
      <c r="C24" s="3" t="s">
        <v>84</v>
      </c>
      <c r="D24" s="53"/>
    </row>
    <row r="25" spans="1:5" s="54" customFormat="1" ht="15.75" x14ac:dyDescent="0.25">
      <c r="A25" s="55" t="s">
        <v>44</v>
      </c>
      <c r="B25" s="55" t="s">
        <v>43</v>
      </c>
      <c r="C25" s="62">
        <v>4</v>
      </c>
      <c r="D25" s="53"/>
    </row>
    <row r="26" spans="1:5" ht="15.75" x14ac:dyDescent="0.25">
      <c r="A26" s="55" t="s">
        <v>57</v>
      </c>
      <c r="B26" s="55" t="s">
        <v>90</v>
      </c>
      <c r="C26" s="62">
        <v>2</v>
      </c>
      <c r="D26" s="45"/>
      <c r="E26" s="54"/>
    </row>
    <row r="27" spans="1:5" ht="15.75" x14ac:dyDescent="0.25">
      <c r="A27" s="3"/>
      <c r="B27" s="56"/>
      <c r="C27" s="55"/>
      <c r="D27" s="45"/>
    </row>
    <row r="28" spans="1:5" s="61" customFormat="1" ht="15.75" x14ac:dyDescent="0.25">
      <c r="A28" s="57"/>
      <c r="B28" s="58" t="s">
        <v>85</v>
      </c>
      <c r="C28" s="59">
        <f>SUM(C25:C27)</f>
        <v>6</v>
      </c>
      <c r="D28" s="60"/>
    </row>
    <row r="29" spans="1:5" ht="15.75" x14ac:dyDescent="0.25">
      <c r="A29" s="1"/>
      <c r="B29" s="44"/>
      <c r="C29" s="44"/>
      <c r="D29" s="45"/>
    </row>
    <row r="30" spans="1:5" ht="15.75" x14ac:dyDescent="0.25">
      <c r="A30" s="44" t="s">
        <v>86</v>
      </c>
      <c r="C30" s="44"/>
      <c r="D30" s="45"/>
    </row>
    <row r="31" spans="1:5" ht="15.75" x14ac:dyDescent="0.25">
      <c r="A31" s="1"/>
      <c r="B31" s="44"/>
      <c r="C31" s="44"/>
      <c r="D31" s="45"/>
    </row>
    <row r="32" spans="1:5" ht="15.75" x14ac:dyDescent="0.25">
      <c r="A32" s="1"/>
      <c r="B32" s="44"/>
      <c r="C32" s="44"/>
      <c r="D32" s="45"/>
    </row>
    <row r="33" spans="1:4" ht="15.75" x14ac:dyDescent="0.25">
      <c r="A33" s="1"/>
      <c r="B33" s="44"/>
      <c r="C33" s="44"/>
      <c r="D33" s="45"/>
    </row>
    <row r="34" spans="1:4" ht="15.75" x14ac:dyDescent="0.25">
      <c r="A34" s="1"/>
      <c r="B34" s="44"/>
      <c r="C34" s="44"/>
      <c r="D34" s="45"/>
    </row>
    <row r="35" spans="1:4" ht="15.75" x14ac:dyDescent="0.25">
      <c r="A35" s="1"/>
      <c r="B35" s="44"/>
      <c r="C35" s="44"/>
      <c r="D35" s="45"/>
    </row>
    <row r="36" spans="1:4" ht="15.75" x14ac:dyDescent="0.25">
      <c r="A36" s="1"/>
      <c r="B36" s="44"/>
      <c r="C36" s="44"/>
      <c r="D36" s="45"/>
    </row>
    <row r="37" spans="1:4" ht="15.75" x14ac:dyDescent="0.25">
      <c r="A37" s="1"/>
      <c r="B37" s="44"/>
      <c r="C37" s="44"/>
      <c r="D37" s="45"/>
    </row>
    <row r="38" spans="1:4" ht="15.75" x14ac:dyDescent="0.25">
      <c r="A38" s="1"/>
      <c r="B38" s="44"/>
      <c r="C38" s="44"/>
      <c r="D38" s="45"/>
    </row>
    <row r="39" spans="1:4" ht="15.75" x14ac:dyDescent="0.25">
      <c r="A39" s="1"/>
      <c r="B39" s="44"/>
      <c r="C39" s="44"/>
      <c r="D39" s="45"/>
    </row>
    <row r="40" spans="1:4" ht="15.75" x14ac:dyDescent="0.25">
      <c r="A40" s="1"/>
      <c r="B40" s="44"/>
      <c r="C40" s="44"/>
      <c r="D40" s="45"/>
    </row>
    <row r="41" spans="1:4" ht="15.75" x14ac:dyDescent="0.25">
      <c r="A41" s="1"/>
      <c r="B41" s="44"/>
      <c r="C41" s="44"/>
      <c r="D41" s="45"/>
    </row>
    <row r="42" spans="1:4" ht="15.75" x14ac:dyDescent="0.25">
      <c r="A42" s="1"/>
      <c r="B42" s="44"/>
      <c r="C42" s="44"/>
      <c r="D42" s="45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2017-01-31T08:12:26Z</dcterms:modified>
</cp:coreProperties>
</file>