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'1кв'!$A$1:$E$54</definedName>
    <definedName name="_xlnm.Print_Area" localSheetId="1">'2кв'!$A$1:$E$55</definedName>
    <definedName name="_xlnm.Print_Area" localSheetId="2">'3кв'!$A$1:$E$55</definedName>
    <definedName name="_xlnm.Print_Area" localSheetId="3">'4кв'!$A$1:$E$52</definedName>
    <definedName name="_xlnm.Print_Area" localSheetId="4">отчет!$A$1:$C$44</definedName>
  </definedNames>
  <calcPr calcId="124519"/>
</workbook>
</file>

<file path=xl/calcChain.xml><?xml version="1.0" encoding="utf-8"?>
<calcChain xmlns="http://schemas.openxmlformats.org/spreadsheetml/2006/main">
  <c r="C23" i="23"/>
  <c r="C24"/>
  <c r="E33" i="21"/>
  <c r="E32" i="19"/>
  <c r="E33" i="20"/>
  <c r="E30" i="22"/>
  <c r="C28" i="23"/>
  <c r="C29"/>
  <c r="C30"/>
  <c r="C27"/>
  <c r="C25" s="1"/>
  <c r="C21"/>
  <c r="C22"/>
  <c r="C20"/>
  <c r="C19"/>
  <c r="C18"/>
  <c r="C17"/>
  <c r="C16"/>
  <c r="B49" i="22"/>
  <c r="C13" i="23"/>
  <c r="C12"/>
  <c r="C6"/>
  <c r="C37"/>
  <c r="C32" l="1"/>
  <c r="C33" s="1"/>
  <c r="C14"/>
  <c r="E12"/>
  <c r="B50" i="22" l="1"/>
  <c r="E24"/>
  <c r="E22"/>
  <c r="B51" l="1"/>
  <c r="B52" i="21"/>
  <c r="E28"/>
  <c r="E29"/>
  <c r="E31"/>
  <c r="B53"/>
  <c r="E24"/>
  <c r="E22"/>
  <c r="B54" l="1"/>
  <c r="E30" i="20" l="1"/>
  <c r="B53"/>
  <c r="E24"/>
  <c r="E22"/>
  <c r="B54" l="1"/>
  <c r="B53" i="19"/>
  <c r="B52"/>
  <c r="E30"/>
  <c r="E25" l="1"/>
  <c r="E23"/>
  <c r="E22"/>
  <c r="B54" l="1"/>
  <c r="B50" i="20" s="1"/>
  <c r="B55" s="1"/>
  <c r="B50" i="21" s="1"/>
  <c r="B55" s="1"/>
  <c r="B47" i="22" s="1"/>
  <c r="B52" s="1"/>
</calcChain>
</file>

<file path=xl/sharedStrings.xml><?xml version="1.0" encoding="utf-8"?>
<sst xmlns="http://schemas.openxmlformats.org/spreadsheetml/2006/main" count="331" uniqueCount="118">
  <si>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</si>
  <si>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</si>
  <si>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</si>
  <si>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</si>
  <si>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</si>
  <si>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</si>
  <si>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</si>
  <si>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</si>
  <si>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</si>
  <si>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</si>
  <si>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</si>
  <si>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</si>
  <si>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</si>
  <si>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</si>
  <si>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</si>
  <si>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</si>
  <si>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</si>
  <si>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</si>
  <si>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</si>
  <si>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</si>
  <si>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</si>
  <si>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</si>
  <si>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</si>
  <si>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</si>
  <si>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t>г. Россошь, ул. Василевского, д. 52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</si>
  <si>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№31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</si>
  <si>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</si>
  <si>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</si>
  <si>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</si>
  <si>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</si>
  <si>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</si>
  <si>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</si>
  <si>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</si>
  <si>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</si>
  <si>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</si>
  <si>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</si>
  <si>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</si>
  <si>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</si>
  <si>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</si>
  <si>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 xml:space="preserve">Расходы по управлению МКД </t>
  </si>
  <si>
    <t>Остаток на начало квартала</t>
  </si>
  <si>
    <t>определена приложением № 9 к договору №9 от 01.04.2015 г.</t>
  </si>
  <si>
    <t xml:space="preserve">Услуги по содержанию многоквартирного дома </t>
  </si>
  <si>
    <t>холодная вода на СОИ</t>
  </si>
  <si>
    <t>электроэнергия на СОИ</t>
  </si>
  <si>
    <t>водоотведение на СОИ</t>
  </si>
  <si>
    <t xml:space="preserve">Стоимость материалов </t>
  </si>
  <si>
    <t>Обработка подъездов хлорсодержащими растворами опрыскивание 1 раз в неделю</t>
  </si>
  <si>
    <t>интернет ростелеком</t>
  </si>
  <si>
    <t>Предъявлено населению  94262,76</t>
  </si>
  <si>
    <t>"31" 03 2022 г.</t>
  </si>
  <si>
    <t>Уборка подалов (кв.25)</t>
  </si>
  <si>
    <t>март</t>
  </si>
  <si>
    <t>ч/ч</t>
  </si>
  <si>
    <t xml:space="preserve">           2. Всего за период с "01" 01 2022 г. по "31" 03 2022 г. выполнено работ (оказано услуг) на общую сумму девяносто одна тысяча триста десять рублей 14 копеек</t>
  </si>
  <si>
    <t>за 1 квартал 2022 года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</si>
  <si>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19 от 14.05.2022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</si>
  <si>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Морозова Т.А.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</si>
  <si>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Морозовой Тамары Александровны</t>
    </r>
  </si>
  <si>
    <t>за 2 квартал 2022 года</t>
  </si>
  <si>
    <t>"30"  06  2022 г.</t>
  </si>
  <si>
    <t>2 квартал</t>
  </si>
  <si>
    <t>Ремонт кровли (кв.17)</t>
  </si>
  <si>
    <t>апрель</t>
  </si>
  <si>
    <t>июнь</t>
  </si>
  <si>
    <t xml:space="preserve">Установка стенда на дет. Площаке, реконструкция  качелей </t>
  </si>
  <si>
    <t>Поверка ОДПУ</t>
  </si>
  <si>
    <t xml:space="preserve">           2. Всего за период с "01" 04 2022 г. по "30" 06 2022 г. выполнено работ (оказано услуг) на общую сумму девяносто три тысячи пятьсот девяносто девять рублей 15 копеек</t>
  </si>
  <si>
    <t>Предъявлено населению  94304,11</t>
  </si>
  <si>
    <t>за 3 квартал 2022 года</t>
  </si>
  <si>
    <t>"30" 09 2022 г.</t>
  </si>
  <si>
    <t>3 квартал</t>
  </si>
  <si>
    <t>Окраска урн (смета)</t>
  </si>
  <si>
    <t>Ремонт урн</t>
  </si>
  <si>
    <t>июль</t>
  </si>
  <si>
    <t>август</t>
  </si>
  <si>
    <t>Замена расходомеров на отоплении 2шт</t>
  </si>
  <si>
    <t xml:space="preserve">           2. Всего за период с "01" 07 2022 г. по "30" 09 2022 г. выполнено работ (оказано услуг) на общую сумму сто двадцать четыре тысячи семьсот двадцать один рубль 03 копейки</t>
  </si>
  <si>
    <t>Предъявлено населению  95416,2</t>
  </si>
  <si>
    <t>за 4 квартал 2022 года</t>
  </si>
  <si>
    <t>"31" 12 2022 г.</t>
  </si>
  <si>
    <t>4 квартал</t>
  </si>
  <si>
    <t xml:space="preserve">           2. Всего за период с "01" 10 2022 г. по "31" 12 2022 г. выполнено работ (оказано услуг) на общую сумму девяносто  четыре тысячи триста пятьдесят рублей 47 копеек</t>
  </si>
  <si>
    <t>Предъявлено населению 114739,27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</si>
  <si>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</si>
  <si>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</si>
  <si>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</si>
  <si>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</si>
  <si>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</si>
  <si>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</si>
  <si>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</si>
  <si>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интернет Ростелеком</t>
  </si>
  <si>
    <t>Итого доходов:</t>
  </si>
  <si>
    <t>Расходы:</t>
  </si>
  <si>
    <t>Услуги по содержанию многоквартирного дома</t>
  </si>
  <si>
    <t xml:space="preserve">Обработка подъездов хлорсодержащими растворами опрыскивание 1 раз в неделю </t>
  </si>
  <si>
    <t>Стоимость материалов</t>
  </si>
  <si>
    <t>Работы по договору, всего</t>
  </si>
  <si>
    <t xml:space="preserve">    * Установка стенда на дет.площадке, реконструкция качелей 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</si>
  <si>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</si>
  <si>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</si>
  <si>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</si>
  <si>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</si>
  <si>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</si>
  <si>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</si>
  <si>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</si>
  <si>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</si>
  <si>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</si>
  <si>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</si>
  <si>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ул. Василевского, д. 52</t>
  </si>
  <si>
    <t>Начислено всего 398680,99</t>
  </si>
  <si>
    <t>* холодная вода на СОИ - 8251,55</t>
  </si>
  <si>
    <t>* электроэнергия на СОИ- 15310,0</t>
  </si>
  <si>
    <t>* водоотведение на СОИ- 12668,5</t>
  </si>
  <si>
    <t xml:space="preserve">    * Поверка ОДПУ</t>
  </si>
  <si>
    <t>Непредвиденные расходы 36,33 ч/ч</t>
  </si>
  <si>
    <t xml:space="preserve">    * Окраска урн (смета)</t>
  </si>
  <si>
    <t xml:space="preserve">    * Замена расходомеров на отоплении 2шт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</si>
</sst>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  <numFmt numFmtId="167" formatCode="_-* #,##0.00_р_._-;\-* #,##0.00_р_._-;_-* \-??_р_.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15" fillId="0" borderId="0"/>
    <xf numFmtId="0" fontId="16" fillId="0" borderId="0"/>
    <xf numFmtId="0" fontId="17" fillId="0" borderId="0"/>
    <xf numFmtId="167" fontId="17" fillId="0" borderId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1" applyFont="1"/>
    <xf numFmtId="43" fontId="8" fillId="0" borderId="0" xfId="1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43" fontId="4" fillId="0" borderId="0" xfId="0" applyNumberFormat="1" applyFont="1"/>
    <xf numFmtId="0" fontId="4" fillId="2" borderId="0" xfId="0" applyFont="1" applyFill="1"/>
    <xf numFmtId="43" fontId="4" fillId="2" borderId="0" xfId="1" applyFont="1" applyFill="1"/>
    <xf numFmtId="43" fontId="4" fillId="2" borderId="1" xfId="1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4" fontId="3" fillId="0" borderId="0" xfId="1" applyNumberFormat="1" applyFont="1" applyBorder="1"/>
    <xf numFmtId="43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3" fontId="3" fillId="2" borderId="6" xfId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topLeftCell="A22" zoomScaleSheetLayoutView="100" workbookViewId="0">
      <selection activeCell="E33" sqref="E33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3.42578125" style="2" bestFit="1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" customHeight="1">
      <c r="A2" s="89" t="s">
        <v>12</v>
      </c>
      <c r="B2" s="90"/>
      <c r="C2" s="90"/>
      <c r="D2" s="90"/>
      <c r="E2" s="90"/>
    </row>
    <row r="3" spans="1:5">
      <c r="A3" s="91" t="s">
        <v>55</v>
      </c>
      <c r="B3" s="91"/>
      <c r="C3" s="91"/>
      <c r="D3" s="91"/>
      <c r="E3" s="91"/>
    </row>
    <row r="4" spans="1:5" s="1" customFormat="1" ht="15.75">
      <c r="A4" s="32" t="s">
        <v>13</v>
      </c>
      <c r="B4" s="33"/>
      <c r="C4" s="33"/>
      <c r="D4" s="92" t="s">
        <v>50</v>
      </c>
      <c r="E4" s="92"/>
    </row>
    <row r="5" spans="1:5">
      <c r="A5" s="36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7" t="s">
        <v>24</v>
      </c>
      <c r="B7" s="87"/>
      <c r="C7" s="87"/>
      <c r="D7" s="87"/>
      <c r="E7" s="87"/>
    </row>
    <row r="8" spans="1:5">
      <c r="A8" s="83" t="s">
        <v>1</v>
      </c>
      <c r="B8" s="83"/>
      <c r="C8" s="83"/>
      <c r="D8" s="83"/>
      <c r="E8" s="83"/>
    </row>
    <row r="9" spans="1:5">
      <c r="A9" s="79" t="s">
        <v>58</v>
      </c>
      <c r="B9" s="79"/>
      <c r="C9" s="79"/>
      <c r="D9" s="79"/>
      <c r="E9" s="79"/>
    </row>
    <row r="10" spans="1:5" ht="26.25" customHeight="1">
      <c r="A10" s="84" t="s">
        <v>14</v>
      </c>
      <c r="B10" s="85"/>
      <c r="C10" s="85"/>
      <c r="D10" s="85"/>
      <c r="E10" s="85"/>
    </row>
    <row r="11" spans="1:5" ht="30" customHeight="1">
      <c r="A11" s="79" t="s">
        <v>56</v>
      </c>
      <c r="B11" s="79"/>
      <c r="C11" s="79"/>
      <c r="D11" s="79"/>
      <c r="E11" s="79"/>
    </row>
    <row r="12" spans="1:5" ht="17.25" customHeight="1">
      <c r="A12" s="83" t="s">
        <v>15</v>
      </c>
      <c r="B12" s="86"/>
      <c r="C12" s="86"/>
      <c r="D12" s="86"/>
      <c r="E12" s="86"/>
    </row>
    <row r="13" spans="1:5">
      <c r="A13" s="79" t="s">
        <v>28</v>
      </c>
      <c r="B13" s="79"/>
      <c r="C13" s="79"/>
      <c r="D13" s="79"/>
      <c r="E13" s="79"/>
    </row>
    <row r="14" spans="1:5">
      <c r="A14" s="83" t="s">
        <v>2</v>
      </c>
      <c r="B14" s="86"/>
      <c r="C14" s="86"/>
      <c r="D14" s="86"/>
      <c r="E14" s="86"/>
    </row>
    <row r="15" spans="1:5" ht="17.25" customHeight="1">
      <c r="A15" s="79" t="s">
        <v>27</v>
      </c>
      <c r="B15" s="79"/>
      <c r="C15" s="79"/>
      <c r="D15" s="79"/>
      <c r="E15" s="79"/>
    </row>
    <row r="16" spans="1:5">
      <c r="A16" s="83" t="s">
        <v>16</v>
      </c>
      <c r="B16" s="86"/>
      <c r="C16" s="86"/>
      <c r="D16" s="86"/>
      <c r="E16" s="86"/>
    </row>
    <row r="17" spans="1:7" ht="30" customHeight="1">
      <c r="A17" s="79" t="s">
        <v>17</v>
      </c>
      <c r="B17" s="79"/>
      <c r="C17" s="79"/>
      <c r="D17" s="79"/>
      <c r="E17" s="79"/>
    </row>
    <row r="18" spans="1:7" ht="60" customHeight="1">
      <c r="A18" s="79" t="s">
        <v>25</v>
      </c>
      <c r="B18" s="79"/>
      <c r="C18" s="79"/>
      <c r="D18" s="79"/>
      <c r="E18" s="79"/>
    </row>
    <row r="19" spans="1:7" ht="33" customHeight="1">
      <c r="A19" s="77" t="s">
        <v>26</v>
      </c>
      <c r="B19" s="77"/>
      <c r="C19" s="77"/>
      <c r="D19" s="77"/>
      <c r="E19" s="77"/>
    </row>
    <row r="20" spans="1:7">
      <c r="A20" s="77"/>
      <c r="B20" s="77"/>
      <c r="C20" s="77"/>
      <c r="D20" s="77"/>
      <c r="E20" s="77"/>
      <c r="F20" s="2">
        <v>1261.4000000000001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>
      <c r="A22" s="30" t="s">
        <v>42</v>
      </c>
      <c r="B22" s="9" t="s">
        <v>41</v>
      </c>
      <c r="C22" s="3" t="s">
        <v>4</v>
      </c>
      <c r="D22" s="3">
        <v>13.99</v>
      </c>
      <c r="E22" s="29">
        <f>D22*F20*G20</f>
        <v>52940.957999999999</v>
      </c>
      <c r="G22" s="20"/>
    </row>
    <row r="23" spans="1:7" ht="45">
      <c r="A23" s="7" t="s">
        <v>47</v>
      </c>
      <c r="B23" s="9" t="s">
        <v>30</v>
      </c>
      <c r="C23" s="3" t="s">
        <v>4</v>
      </c>
      <c r="D23" s="3"/>
      <c r="E23" s="8">
        <f>1192.21*3</f>
        <v>3576.63</v>
      </c>
      <c r="G23" s="20"/>
    </row>
    <row r="24" spans="1:7" ht="38.25">
      <c r="A24" s="7" t="s">
        <v>22</v>
      </c>
      <c r="B24" s="9" t="s">
        <v>23</v>
      </c>
      <c r="C24" s="3" t="s">
        <v>4</v>
      </c>
      <c r="D24" s="3">
        <v>0</v>
      </c>
      <c r="E24" s="23">
        <v>0</v>
      </c>
      <c r="G24" s="20"/>
    </row>
    <row r="25" spans="1:7">
      <c r="A25" s="26" t="s">
        <v>39</v>
      </c>
      <c r="B25" s="27" t="s">
        <v>29</v>
      </c>
      <c r="C25" s="25" t="s">
        <v>4</v>
      </c>
      <c r="D25" s="25">
        <v>5</v>
      </c>
      <c r="E25" s="28">
        <f>D25*F20*G20</f>
        <v>18921</v>
      </c>
      <c r="G25" s="20"/>
    </row>
    <row r="26" spans="1:7">
      <c r="A26" s="7" t="s">
        <v>43</v>
      </c>
      <c r="B26" s="9" t="s">
        <v>30</v>
      </c>
      <c r="C26" s="3" t="s">
        <v>31</v>
      </c>
      <c r="D26" s="3"/>
      <c r="E26" s="8">
        <v>4686.91</v>
      </c>
      <c r="G26" s="20"/>
    </row>
    <row r="27" spans="1:7">
      <c r="A27" s="7" t="s">
        <v>44</v>
      </c>
      <c r="B27" s="9" t="s">
        <v>30</v>
      </c>
      <c r="C27" s="3" t="s">
        <v>31</v>
      </c>
      <c r="D27" s="3"/>
      <c r="E27" s="8">
        <v>4982</v>
      </c>
      <c r="G27" s="20"/>
    </row>
    <row r="28" spans="1:7">
      <c r="A28" s="7" t="s">
        <v>45</v>
      </c>
      <c r="B28" s="9" t="s">
        <v>30</v>
      </c>
      <c r="C28" s="3" t="s">
        <v>31</v>
      </c>
      <c r="D28" s="3"/>
      <c r="E28" s="8">
        <v>749.52</v>
      </c>
      <c r="G28" s="20"/>
    </row>
    <row r="29" spans="1:7">
      <c r="A29" s="31" t="s">
        <v>46</v>
      </c>
      <c r="B29" s="9" t="s">
        <v>30</v>
      </c>
      <c r="C29" s="3" t="s">
        <v>31</v>
      </c>
      <c r="D29" s="3"/>
      <c r="E29" s="8">
        <v>209.84</v>
      </c>
      <c r="G29" s="20"/>
    </row>
    <row r="30" spans="1:7">
      <c r="A30" s="38" t="s">
        <v>51</v>
      </c>
      <c r="B30" s="9" t="s">
        <v>52</v>
      </c>
      <c r="C30" s="3" t="s">
        <v>53</v>
      </c>
      <c r="D30" s="3">
        <v>24</v>
      </c>
      <c r="E30" s="8">
        <f>D30*218.47</f>
        <v>5243.28</v>
      </c>
      <c r="G30" s="20"/>
    </row>
    <row r="31" spans="1:7">
      <c r="A31" s="37"/>
      <c r="B31" s="9"/>
      <c r="C31" s="3"/>
      <c r="D31" s="3"/>
      <c r="E31" s="8"/>
      <c r="G31" s="20"/>
    </row>
    <row r="32" spans="1:7" s="14" customFormat="1" ht="14.25">
      <c r="A32" s="10" t="s">
        <v>33</v>
      </c>
      <c r="B32" s="11"/>
      <c r="C32" s="12"/>
      <c r="D32" s="12"/>
      <c r="E32" s="13">
        <f>SUM(E22:E31)</f>
        <v>91310.137999999992</v>
      </c>
    </row>
    <row r="34" spans="1:8" s="21" customFormat="1" ht="34.15" customHeight="1">
      <c r="A34" s="78" t="s">
        <v>54</v>
      </c>
      <c r="B34" s="78"/>
      <c r="C34" s="78"/>
      <c r="D34" s="78"/>
      <c r="E34" s="78"/>
      <c r="H34" s="22"/>
    </row>
    <row r="35" spans="1:8" ht="30" customHeight="1">
      <c r="A35" s="79" t="s">
        <v>21</v>
      </c>
      <c r="B35" s="79"/>
      <c r="C35" s="79"/>
      <c r="D35" s="79"/>
      <c r="E35" s="79"/>
      <c r="H35" s="15"/>
    </row>
    <row r="36" spans="1:8" ht="15" customHeight="1">
      <c r="A36" s="79" t="s">
        <v>20</v>
      </c>
      <c r="B36" s="79"/>
      <c r="C36" s="79"/>
      <c r="D36" s="79"/>
      <c r="E36" s="79"/>
      <c r="H36" s="15"/>
    </row>
    <row r="37" spans="1:8" ht="31.5" customHeight="1">
      <c r="A37" s="79" t="s">
        <v>34</v>
      </c>
      <c r="B37" s="79"/>
      <c r="C37" s="79"/>
      <c r="D37" s="79"/>
      <c r="E37" s="79"/>
      <c r="F37" s="14"/>
      <c r="G37" s="14"/>
      <c r="H37" s="16"/>
    </row>
    <row r="38" spans="1:8">
      <c r="A38" s="79" t="s">
        <v>18</v>
      </c>
      <c r="B38" s="79"/>
      <c r="C38" s="79"/>
      <c r="D38" s="79"/>
      <c r="E38" s="79"/>
      <c r="H38" s="15"/>
    </row>
    <row r="39" spans="1:8">
      <c r="A39" s="80" t="s">
        <v>5</v>
      </c>
      <c r="B39" s="80"/>
      <c r="C39" s="80"/>
      <c r="D39" s="80"/>
      <c r="E39" s="80"/>
    </row>
    <row r="40" spans="1:8">
      <c r="A40" s="79" t="s">
        <v>18</v>
      </c>
      <c r="B40" s="79"/>
      <c r="C40" s="79"/>
      <c r="D40" s="79"/>
      <c r="E40" s="79"/>
    </row>
    <row r="41" spans="1:8">
      <c r="A41" s="81" t="s">
        <v>32</v>
      </c>
      <c r="B41" s="81"/>
      <c r="C41" s="81"/>
      <c r="D41" s="81"/>
      <c r="E41" s="5"/>
    </row>
    <row r="42" spans="1:8">
      <c r="B42" s="76" t="s">
        <v>19</v>
      </c>
      <c r="C42" s="76"/>
      <c r="D42" s="76"/>
      <c r="E42" s="6" t="s">
        <v>6</v>
      </c>
    </row>
    <row r="43" spans="1:8">
      <c r="A43" s="35"/>
      <c r="B43" s="35"/>
      <c r="C43" s="35"/>
      <c r="D43" s="35"/>
      <c r="E43" s="35"/>
    </row>
    <row r="44" spans="1:8">
      <c r="A44" s="82" t="s">
        <v>57</v>
      </c>
      <c r="B44" s="82"/>
      <c r="C44" s="82"/>
      <c r="D44" s="82"/>
      <c r="E44" s="5"/>
    </row>
    <row r="45" spans="1:8">
      <c r="B45" s="76" t="s">
        <v>19</v>
      </c>
      <c r="C45" s="76"/>
      <c r="D45" s="76"/>
      <c r="E45" s="6" t="s">
        <v>6</v>
      </c>
    </row>
    <row r="48" spans="1:8">
      <c r="A48" s="14" t="s">
        <v>35</v>
      </c>
    </row>
    <row r="49" spans="1:2">
      <c r="A49" s="2" t="s">
        <v>40</v>
      </c>
      <c r="B49" s="17">
        <v>-40417.699999999997</v>
      </c>
    </row>
    <row r="50" spans="1:2" ht="30">
      <c r="A50" s="34" t="s">
        <v>49</v>
      </c>
      <c r="B50" s="18"/>
    </row>
    <row r="51" spans="1:2">
      <c r="A51" s="2" t="s">
        <v>36</v>
      </c>
      <c r="B51" s="18">
        <v>93962.01</v>
      </c>
    </row>
    <row r="52" spans="1:2">
      <c r="A52" s="2" t="s">
        <v>48</v>
      </c>
      <c r="B52" s="18">
        <f>150*3</f>
        <v>450</v>
      </c>
    </row>
    <row r="53" spans="1:2" ht="30">
      <c r="A53" s="34" t="s">
        <v>38</v>
      </c>
      <c r="B53" s="18">
        <f>E32</f>
        <v>91310.137999999992</v>
      </c>
    </row>
    <row r="54" spans="1:2">
      <c r="A54" s="19" t="s">
        <v>37</v>
      </c>
      <c r="B54" s="24">
        <f>B49+B51+B52-B53</f>
        <v>-37315.827999999994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topLeftCell="A22" zoomScaleSheetLayoutView="100" workbookViewId="0">
      <selection activeCell="E34" sqref="E34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3.42578125" style="2" bestFit="1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" customHeight="1">
      <c r="A2" s="89" t="s">
        <v>12</v>
      </c>
      <c r="B2" s="90"/>
      <c r="C2" s="90"/>
      <c r="D2" s="90"/>
      <c r="E2" s="90"/>
    </row>
    <row r="3" spans="1:5">
      <c r="A3" s="91" t="s">
        <v>59</v>
      </c>
      <c r="B3" s="91"/>
      <c r="C3" s="91"/>
      <c r="D3" s="91"/>
      <c r="E3" s="91"/>
    </row>
    <row r="4" spans="1:5" s="1" customFormat="1" ht="15.75">
      <c r="A4" s="32" t="s">
        <v>13</v>
      </c>
      <c r="B4" s="33"/>
      <c r="C4" s="33"/>
      <c r="D4" s="92" t="s">
        <v>60</v>
      </c>
      <c r="E4" s="92"/>
    </row>
    <row r="5" spans="1:5">
      <c r="A5" s="41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7" t="s">
        <v>24</v>
      </c>
      <c r="B7" s="87"/>
      <c r="C7" s="87"/>
      <c r="D7" s="87"/>
      <c r="E7" s="87"/>
    </row>
    <row r="8" spans="1:5">
      <c r="A8" s="83" t="s">
        <v>1</v>
      </c>
      <c r="B8" s="83"/>
      <c r="C8" s="83"/>
      <c r="D8" s="83"/>
      <c r="E8" s="83"/>
    </row>
    <row r="9" spans="1:5">
      <c r="A9" s="79" t="s">
        <v>58</v>
      </c>
      <c r="B9" s="79"/>
      <c r="C9" s="79"/>
      <c r="D9" s="79"/>
      <c r="E9" s="79"/>
    </row>
    <row r="10" spans="1:5" ht="26.25" customHeight="1">
      <c r="A10" s="84" t="s">
        <v>14</v>
      </c>
      <c r="B10" s="85"/>
      <c r="C10" s="85"/>
      <c r="D10" s="85"/>
      <c r="E10" s="85"/>
    </row>
    <row r="11" spans="1:5" ht="30" customHeight="1">
      <c r="A11" s="79" t="s">
        <v>56</v>
      </c>
      <c r="B11" s="79"/>
      <c r="C11" s="79"/>
      <c r="D11" s="79"/>
      <c r="E11" s="79"/>
    </row>
    <row r="12" spans="1:5" ht="17.25" customHeight="1">
      <c r="A12" s="83" t="s">
        <v>15</v>
      </c>
      <c r="B12" s="86"/>
      <c r="C12" s="86"/>
      <c r="D12" s="86"/>
      <c r="E12" s="86"/>
    </row>
    <row r="13" spans="1:5">
      <c r="A13" s="79" t="s">
        <v>28</v>
      </c>
      <c r="B13" s="79"/>
      <c r="C13" s="79"/>
      <c r="D13" s="79"/>
      <c r="E13" s="79"/>
    </row>
    <row r="14" spans="1:5">
      <c r="A14" s="83" t="s">
        <v>2</v>
      </c>
      <c r="B14" s="86"/>
      <c r="C14" s="86"/>
      <c r="D14" s="86"/>
      <c r="E14" s="86"/>
    </row>
    <row r="15" spans="1:5" ht="17.25" customHeight="1">
      <c r="A15" s="79" t="s">
        <v>27</v>
      </c>
      <c r="B15" s="79"/>
      <c r="C15" s="79"/>
      <c r="D15" s="79"/>
      <c r="E15" s="79"/>
    </row>
    <row r="16" spans="1:5">
      <c r="A16" s="83" t="s">
        <v>16</v>
      </c>
      <c r="B16" s="86"/>
      <c r="C16" s="86"/>
      <c r="D16" s="86"/>
      <c r="E16" s="86"/>
    </row>
    <row r="17" spans="1:7" ht="30" customHeight="1">
      <c r="A17" s="79" t="s">
        <v>17</v>
      </c>
      <c r="B17" s="79"/>
      <c r="C17" s="79"/>
      <c r="D17" s="79"/>
      <c r="E17" s="79"/>
    </row>
    <row r="18" spans="1:7" ht="60" customHeight="1">
      <c r="A18" s="79" t="s">
        <v>25</v>
      </c>
      <c r="B18" s="79"/>
      <c r="C18" s="79"/>
      <c r="D18" s="79"/>
      <c r="E18" s="79"/>
    </row>
    <row r="19" spans="1:7" ht="33" customHeight="1">
      <c r="A19" s="77" t="s">
        <v>26</v>
      </c>
      <c r="B19" s="77"/>
      <c r="C19" s="77"/>
      <c r="D19" s="77"/>
      <c r="E19" s="77"/>
    </row>
    <row r="20" spans="1:7">
      <c r="A20" s="77"/>
      <c r="B20" s="77"/>
      <c r="C20" s="77"/>
      <c r="D20" s="77"/>
      <c r="E20" s="77"/>
      <c r="F20" s="2">
        <v>1261.4000000000001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>
      <c r="A22" s="30" t="s">
        <v>42</v>
      </c>
      <c r="B22" s="9" t="s">
        <v>41</v>
      </c>
      <c r="C22" s="3" t="s">
        <v>4</v>
      </c>
      <c r="D22" s="3">
        <v>13.99</v>
      </c>
      <c r="E22" s="29">
        <f>D22*F20*G20</f>
        <v>52940.957999999999</v>
      </c>
      <c r="G22" s="20"/>
    </row>
    <row r="23" spans="1:7" ht="38.25">
      <c r="A23" s="7" t="s">
        <v>22</v>
      </c>
      <c r="B23" s="9" t="s">
        <v>23</v>
      </c>
      <c r="C23" s="3" t="s">
        <v>4</v>
      </c>
      <c r="D23" s="3">
        <v>0</v>
      </c>
      <c r="E23" s="23">
        <v>0</v>
      </c>
      <c r="G23" s="20"/>
    </row>
    <row r="24" spans="1:7">
      <c r="A24" s="26" t="s">
        <v>39</v>
      </c>
      <c r="B24" s="27" t="s">
        <v>29</v>
      </c>
      <c r="C24" s="25" t="s">
        <v>4</v>
      </c>
      <c r="D24" s="25">
        <v>5</v>
      </c>
      <c r="E24" s="28">
        <f>D24*F20*G20</f>
        <v>18921</v>
      </c>
      <c r="G24" s="20"/>
    </row>
    <row r="25" spans="1:7">
      <c r="A25" s="7" t="s">
        <v>43</v>
      </c>
      <c r="B25" s="9" t="s">
        <v>61</v>
      </c>
      <c r="C25" s="3" t="s">
        <v>31</v>
      </c>
      <c r="D25" s="3"/>
      <c r="E25" s="8">
        <v>4572.1899999999996</v>
      </c>
      <c r="G25" s="20"/>
    </row>
    <row r="26" spans="1:7">
      <c r="A26" s="7" t="s">
        <v>44</v>
      </c>
      <c r="B26" s="9" t="s">
        <v>61</v>
      </c>
      <c r="C26" s="3" t="s">
        <v>31</v>
      </c>
      <c r="D26" s="3"/>
      <c r="E26" s="8">
        <v>3307.7</v>
      </c>
      <c r="G26" s="20"/>
    </row>
    <row r="27" spans="1:7">
      <c r="A27" s="7" t="s">
        <v>45</v>
      </c>
      <c r="B27" s="9" t="s">
        <v>61</v>
      </c>
      <c r="C27" s="3" t="s">
        <v>31</v>
      </c>
      <c r="D27" s="3"/>
      <c r="E27" s="8">
        <v>749.52</v>
      </c>
      <c r="G27" s="20"/>
    </row>
    <row r="28" spans="1:7">
      <c r="A28" s="31" t="s">
        <v>46</v>
      </c>
      <c r="B28" s="9" t="s">
        <v>61</v>
      </c>
      <c r="C28" s="3" t="s">
        <v>31</v>
      </c>
      <c r="D28" s="3"/>
      <c r="E28" s="8">
        <v>1055.9100000000001</v>
      </c>
      <c r="G28" s="20"/>
    </row>
    <row r="29" spans="1:7" ht="28.5" customHeight="1">
      <c r="A29" s="38" t="s">
        <v>65</v>
      </c>
      <c r="B29" s="9" t="s">
        <v>63</v>
      </c>
      <c r="C29" s="3" t="s">
        <v>31</v>
      </c>
      <c r="D29" s="3"/>
      <c r="E29" s="8">
        <v>2505.6999999999998</v>
      </c>
      <c r="G29" s="20"/>
    </row>
    <row r="30" spans="1:7">
      <c r="A30" s="46" t="s">
        <v>62</v>
      </c>
      <c r="B30" s="9" t="s">
        <v>64</v>
      </c>
      <c r="C30" s="3" t="s">
        <v>53</v>
      </c>
      <c r="D30" s="3">
        <v>2.5</v>
      </c>
      <c r="E30" s="8">
        <f>D30*218.47</f>
        <v>546.17499999999995</v>
      </c>
      <c r="G30" s="20"/>
    </row>
    <row r="31" spans="1:7">
      <c r="A31" s="45" t="s">
        <v>66</v>
      </c>
      <c r="B31" s="9" t="s">
        <v>61</v>
      </c>
      <c r="C31" s="3" t="s">
        <v>31</v>
      </c>
      <c r="D31" s="3"/>
      <c r="E31" s="8">
        <v>9000</v>
      </c>
      <c r="G31" s="20"/>
    </row>
    <row r="32" spans="1:7">
      <c r="A32" s="37"/>
      <c r="B32" s="9"/>
      <c r="C32" s="3"/>
      <c r="D32" s="3"/>
      <c r="E32" s="8"/>
      <c r="G32" s="20"/>
    </row>
    <row r="33" spans="1:8" s="14" customFormat="1" ht="14.25">
      <c r="A33" s="10" t="s">
        <v>33</v>
      </c>
      <c r="B33" s="11"/>
      <c r="C33" s="12"/>
      <c r="D33" s="12"/>
      <c r="E33" s="13">
        <f>SUM(E22:E32)</f>
        <v>93599.153000000006</v>
      </c>
    </row>
    <row r="35" spans="1:8" s="21" customFormat="1" ht="34.15" customHeight="1">
      <c r="A35" s="78" t="s">
        <v>67</v>
      </c>
      <c r="B35" s="78"/>
      <c r="C35" s="78"/>
      <c r="D35" s="78"/>
      <c r="E35" s="78"/>
      <c r="H35" s="22"/>
    </row>
    <row r="36" spans="1:8" ht="30" customHeight="1">
      <c r="A36" s="79" t="s">
        <v>21</v>
      </c>
      <c r="B36" s="79"/>
      <c r="C36" s="79"/>
      <c r="D36" s="79"/>
      <c r="E36" s="79"/>
      <c r="H36" s="15"/>
    </row>
    <row r="37" spans="1:8" ht="15" customHeight="1">
      <c r="A37" s="79" t="s">
        <v>20</v>
      </c>
      <c r="B37" s="79"/>
      <c r="C37" s="79"/>
      <c r="D37" s="79"/>
      <c r="E37" s="79"/>
      <c r="H37" s="15"/>
    </row>
    <row r="38" spans="1:8" ht="31.5" customHeight="1">
      <c r="A38" s="79" t="s">
        <v>34</v>
      </c>
      <c r="B38" s="79"/>
      <c r="C38" s="79"/>
      <c r="D38" s="79"/>
      <c r="E38" s="79"/>
      <c r="F38" s="14"/>
      <c r="G38" s="14"/>
      <c r="H38" s="16"/>
    </row>
    <row r="39" spans="1:8">
      <c r="A39" s="79" t="s">
        <v>18</v>
      </c>
      <c r="B39" s="79"/>
      <c r="C39" s="79"/>
      <c r="D39" s="79"/>
      <c r="E39" s="79"/>
      <c r="H39" s="15"/>
    </row>
    <row r="40" spans="1:8">
      <c r="A40" s="80" t="s">
        <v>5</v>
      </c>
      <c r="B40" s="80"/>
      <c r="C40" s="80"/>
      <c r="D40" s="80"/>
      <c r="E40" s="80"/>
    </row>
    <row r="41" spans="1:8">
      <c r="A41" s="79" t="s">
        <v>18</v>
      </c>
      <c r="B41" s="79"/>
      <c r="C41" s="79"/>
      <c r="D41" s="79"/>
      <c r="E41" s="79"/>
    </row>
    <row r="42" spans="1:8">
      <c r="A42" s="81" t="s">
        <v>32</v>
      </c>
      <c r="B42" s="81"/>
      <c r="C42" s="81"/>
      <c r="D42" s="81"/>
      <c r="E42" s="5"/>
    </row>
    <row r="43" spans="1:8">
      <c r="B43" s="76" t="s">
        <v>19</v>
      </c>
      <c r="C43" s="76"/>
      <c r="D43" s="76"/>
      <c r="E43" s="6" t="s">
        <v>6</v>
      </c>
    </row>
    <row r="44" spans="1:8">
      <c r="A44" s="40"/>
      <c r="B44" s="40"/>
      <c r="C44" s="40"/>
      <c r="D44" s="40"/>
      <c r="E44" s="40"/>
    </row>
    <row r="45" spans="1:8">
      <c r="A45" s="82" t="s">
        <v>57</v>
      </c>
      <c r="B45" s="82"/>
      <c r="C45" s="82"/>
      <c r="D45" s="82"/>
      <c r="E45" s="5"/>
    </row>
    <row r="46" spans="1:8">
      <c r="B46" s="76" t="s">
        <v>19</v>
      </c>
      <c r="C46" s="76"/>
      <c r="D46" s="76"/>
      <c r="E46" s="6" t="s">
        <v>6</v>
      </c>
    </row>
    <row r="49" spans="1:2">
      <c r="A49" s="14" t="s">
        <v>35</v>
      </c>
    </row>
    <row r="50" spans="1:2">
      <c r="A50" s="2" t="s">
        <v>40</v>
      </c>
      <c r="B50" s="17">
        <f>'1кв'!B54</f>
        <v>-37315.827999999994</v>
      </c>
    </row>
    <row r="51" spans="1:2" ht="30">
      <c r="A51" s="39" t="s">
        <v>68</v>
      </c>
      <c r="B51" s="18"/>
    </row>
    <row r="52" spans="1:2">
      <c r="A52" s="2" t="s">
        <v>36</v>
      </c>
      <c r="B52" s="18">
        <v>97820.9</v>
      </c>
    </row>
    <row r="53" spans="1:2">
      <c r="A53" s="2" t="s">
        <v>48</v>
      </c>
      <c r="B53" s="18">
        <f>150*3</f>
        <v>450</v>
      </c>
    </row>
    <row r="54" spans="1:2" ht="30">
      <c r="A54" s="39" t="s">
        <v>38</v>
      </c>
      <c r="B54" s="18">
        <f>E33</f>
        <v>93599.153000000006</v>
      </c>
    </row>
    <row r="55" spans="1:2">
      <c r="A55" s="19" t="s">
        <v>37</v>
      </c>
      <c r="B55" s="24">
        <f>B50+B52+B53-B54</f>
        <v>-32644.081000000006</v>
      </c>
    </row>
  </sheetData>
  <mergeCells count="30"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topLeftCell="A25" zoomScaleSheetLayoutView="100" workbookViewId="0">
      <selection activeCell="E34" sqref="E34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3.42578125" style="2" bestFit="1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" customHeight="1">
      <c r="A2" s="89" t="s">
        <v>12</v>
      </c>
      <c r="B2" s="90"/>
      <c r="C2" s="90"/>
      <c r="D2" s="90"/>
      <c r="E2" s="90"/>
    </row>
    <row r="3" spans="1:5">
      <c r="A3" s="91" t="s">
        <v>69</v>
      </c>
      <c r="B3" s="91"/>
      <c r="C3" s="91"/>
      <c r="D3" s="91"/>
      <c r="E3" s="91"/>
    </row>
    <row r="4" spans="1:5" s="1" customFormat="1" ht="15.75">
      <c r="A4" s="32" t="s">
        <v>13</v>
      </c>
      <c r="B4" s="33"/>
      <c r="C4" s="33"/>
      <c r="D4" s="92" t="s">
        <v>70</v>
      </c>
      <c r="E4" s="92"/>
    </row>
    <row r="5" spans="1:5">
      <c r="A5" s="44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7" t="s">
        <v>24</v>
      </c>
      <c r="B7" s="87"/>
      <c r="C7" s="87"/>
      <c r="D7" s="87"/>
      <c r="E7" s="87"/>
    </row>
    <row r="8" spans="1:5">
      <c r="A8" s="83" t="s">
        <v>1</v>
      </c>
      <c r="B8" s="83"/>
      <c r="C8" s="83"/>
      <c r="D8" s="83"/>
      <c r="E8" s="83"/>
    </row>
    <row r="9" spans="1:5">
      <c r="A9" s="79" t="s">
        <v>58</v>
      </c>
      <c r="B9" s="79"/>
      <c r="C9" s="79"/>
      <c r="D9" s="79"/>
      <c r="E9" s="79"/>
    </row>
    <row r="10" spans="1:5" ht="26.25" customHeight="1">
      <c r="A10" s="84" t="s">
        <v>14</v>
      </c>
      <c r="B10" s="85"/>
      <c r="C10" s="85"/>
      <c r="D10" s="85"/>
      <c r="E10" s="85"/>
    </row>
    <row r="11" spans="1:5" ht="30" customHeight="1">
      <c r="A11" s="79" t="s">
        <v>56</v>
      </c>
      <c r="B11" s="79"/>
      <c r="C11" s="79"/>
      <c r="D11" s="79"/>
      <c r="E11" s="79"/>
    </row>
    <row r="12" spans="1:5" ht="17.25" customHeight="1">
      <c r="A12" s="83" t="s">
        <v>15</v>
      </c>
      <c r="B12" s="86"/>
      <c r="C12" s="86"/>
      <c r="D12" s="86"/>
      <c r="E12" s="86"/>
    </row>
    <row r="13" spans="1:5">
      <c r="A13" s="79" t="s">
        <v>28</v>
      </c>
      <c r="B13" s="79"/>
      <c r="C13" s="79"/>
      <c r="D13" s="79"/>
      <c r="E13" s="79"/>
    </row>
    <row r="14" spans="1:5">
      <c r="A14" s="83" t="s">
        <v>2</v>
      </c>
      <c r="B14" s="86"/>
      <c r="C14" s="86"/>
      <c r="D14" s="86"/>
      <c r="E14" s="86"/>
    </row>
    <row r="15" spans="1:5" ht="17.25" customHeight="1">
      <c r="A15" s="79" t="s">
        <v>27</v>
      </c>
      <c r="B15" s="79"/>
      <c r="C15" s="79"/>
      <c r="D15" s="79"/>
      <c r="E15" s="79"/>
    </row>
    <row r="16" spans="1:5">
      <c r="A16" s="83" t="s">
        <v>16</v>
      </c>
      <c r="B16" s="86"/>
      <c r="C16" s="86"/>
      <c r="D16" s="86"/>
      <c r="E16" s="86"/>
    </row>
    <row r="17" spans="1:7" ht="30" customHeight="1">
      <c r="A17" s="79" t="s">
        <v>17</v>
      </c>
      <c r="B17" s="79"/>
      <c r="C17" s="79"/>
      <c r="D17" s="79"/>
      <c r="E17" s="79"/>
    </row>
    <row r="18" spans="1:7" ht="60" customHeight="1">
      <c r="A18" s="79" t="s">
        <v>25</v>
      </c>
      <c r="B18" s="79"/>
      <c r="C18" s="79"/>
      <c r="D18" s="79"/>
      <c r="E18" s="79"/>
    </row>
    <row r="19" spans="1:7" ht="33" customHeight="1">
      <c r="A19" s="77" t="s">
        <v>26</v>
      </c>
      <c r="B19" s="77"/>
      <c r="C19" s="77"/>
      <c r="D19" s="77"/>
      <c r="E19" s="77"/>
    </row>
    <row r="20" spans="1:7">
      <c r="A20" s="77"/>
      <c r="B20" s="77"/>
      <c r="C20" s="77"/>
      <c r="D20" s="77"/>
      <c r="E20" s="77"/>
      <c r="F20" s="2">
        <v>1261.4000000000001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51">
      <c r="A22" s="30" t="s">
        <v>42</v>
      </c>
      <c r="B22" s="9" t="s">
        <v>41</v>
      </c>
      <c r="C22" s="3" t="s">
        <v>4</v>
      </c>
      <c r="D22" s="3">
        <v>15.11</v>
      </c>
      <c r="E22" s="29">
        <f>D22*F20*G20</f>
        <v>57179.262000000002</v>
      </c>
      <c r="G22" s="20"/>
    </row>
    <row r="23" spans="1:7" ht="38.25">
      <c r="A23" s="7" t="s">
        <v>22</v>
      </c>
      <c r="B23" s="9" t="s">
        <v>23</v>
      </c>
      <c r="C23" s="3" t="s">
        <v>4</v>
      </c>
      <c r="D23" s="3">
        <v>0</v>
      </c>
      <c r="E23" s="23">
        <v>955.7</v>
      </c>
      <c r="G23" s="20"/>
    </row>
    <row r="24" spans="1:7">
      <c r="A24" s="26" t="s">
        <v>39</v>
      </c>
      <c r="B24" s="27" t="s">
        <v>29</v>
      </c>
      <c r="C24" s="25" t="s">
        <v>4</v>
      </c>
      <c r="D24" s="25">
        <v>5.42</v>
      </c>
      <c r="E24" s="28">
        <f>D24*F20*G20</f>
        <v>20510.364000000001</v>
      </c>
      <c r="G24" s="20"/>
    </row>
    <row r="25" spans="1:7">
      <c r="A25" s="7" t="s">
        <v>43</v>
      </c>
      <c r="B25" s="9" t="s">
        <v>71</v>
      </c>
      <c r="C25" s="3" t="s">
        <v>31</v>
      </c>
      <c r="D25" s="3"/>
      <c r="E25" s="8">
        <v>4615.87</v>
      </c>
      <c r="G25" s="20"/>
    </row>
    <row r="26" spans="1:7">
      <c r="A26" s="7" t="s">
        <v>44</v>
      </c>
      <c r="B26" s="9" t="s">
        <v>71</v>
      </c>
      <c r="C26" s="3" t="s">
        <v>31</v>
      </c>
      <c r="D26" s="3"/>
      <c r="E26" s="8">
        <v>3261.85</v>
      </c>
      <c r="G26" s="20"/>
    </row>
    <row r="27" spans="1:7">
      <c r="A27" s="7" t="s">
        <v>45</v>
      </c>
      <c r="B27" s="9" t="s">
        <v>71</v>
      </c>
      <c r="C27" s="3" t="s">
        <v>31</v>
      </c>
      <c r="D27" s="3"/>
      <c r="E27" s="8">
        <v>7245.94</v>
      </c>
      <c r="G27" s="20"/>
    </row>
    <row r="28" spans="1:7">
      <c r="A28" s="31" t="s">
        <v>46</v>
      </c>
      <c r="B28" s="9" t="s">
        <v>71</v>
      </c>
      <c r="C28" s="3" t="s">
        <v>31</v>
      </c>
      <c r="D28" s="3"/>
      <c r="E28" s="8">
        <f>28381.66-27399.6</f>
        <v>982.06000000000131</v>
      </c>
      <c r="G28" s="20"/>
    </row>
    <row r="29" spans="1:7" ht="21" customHeight="1">
      <c r="A29" s="50" t="s">
        <v>62</v>
      </c>
      <c r="B29" s="9" t="s">
        <v>74</v>
      </c>
      <c r="C29" s="3" t="s">
        <v>53</v>
      </c>
      <c r="D29" s="52">
        <v>2.5</v>
      </c>
      <c r="E29" s="8">
        <f>D29*235.95</f>
        <v>589.875</v>
      </c>
      <c r="G29" s="20"/>
    </row>
    <row r="30" spans="1:7">
      <c r="A30" s="50" t="s">
        <v>72</v>
      </c>
      <c r="B30" s="9" t="s">
        <v>75</v>
      </c>
      <c r="C30" s="3" t="s">
        <v>31</v>
      </c>
      <c r="D30" s="52"/>
      <c r="E30" s="8">
        <v>251</v>
      </c>
      <c r="G30" s="20"/>
    </row>
    <row r="31" spans="1:7">
      <c r="A31" s="51" t="s">
        <v>73</v>
      </c>
      <c r="B31" s="9" t="s">
        <v>75</v>
      </c>
      <c r="C31" s="3" t="s">
        <v>53</v>
      </c>
      <c r="D31" s="53">
        <v>7.33</v>
      </c>
      <c r="E31" s="8">
        <f>D31*235.95</f>
        <v>1729.5135</v>
      </c>
      <c r="G31" s="20"/>
    </row>
    <row r="32" spans="1:7" ht="30">
      <c r="A32" s="37" t="s">
        <v>76</v>
      </c>
      <c r="B32" s="9" t="s">
        <v>71</v>
      </c>
      <c r="C32" s="3" t="s">
        <v>31</v>
      </c>
      <c r="D32" s="3"/>
      <c r="E32" s="8">
        <v>27399.599999999999</v>
      </c>
      <c r="G32" s="20"/>
    </row>
    <row r="33" spans="1:8" s="14" customFormat="1" ht="14.25">
      <c r="A33" s="10" t="s">
        <v>33</v>
      </c>
      <c r="B33" s="11"/>
      <c r="C33" s="12"/>
      <c r="D33" s="12"/>
      <c r="E33" s="13">
        <f>SUM(E22:E32)</f>
        <v>124721.03450000001</v>
      </c>
    </row>
    <row r="35" spans="1:8" s="21" customFormat="1" ht="34.15" customHeight="1">
      <c r="A35" s="78" t="s">
        <v>77</v>
      </c>
      <c r="B35" s="78"/>
      <c r="C35" s="78"/>
      <c r="D35" s="78"/>
      <c r="E35" s="78"/>
      <c r="H35" s="22"/>
    </row>
    <row r="36" spans="1:8" ht="30" customHeight="1">
      <c r="A36" s="79" t="s">
        <v>21</v>
      </c>
      <c r="B36" s="79"/>
      <c r="C36" s="79"/>
      <c r="D36" s="79"/>
      <c r="E36" s="79"/>
      <c r="H36" s="15"/>
    </row>
    <row r="37" spans="1:8" ht="15" customHeight="1">
      <c r="A37" s="79" t="s">
        <v>20</v>
      </c>
      <c r="B37" s="79"/>
      <c r="C37" s="79"/>
      <c r="D37" s="79"/>
      <c r="E37" s="79"/>
      <c r="H37" s="15"/>
    </row>
    <row r="38" spans="1:8" ht="31.5" customHeight="1">
      <c r="A38" s="79" t="s">
        <v>34</v>
      </c>
      <c r="B38" s="79"/>
      <c r="C38" s="79"/>
      <c r="D38" s="79"/>
      <c r="E38" s="79"/>
      <c r="F38" s="14"/>
      <c r="G38" s="14"/>
      <c r="H38" s="16"/>
    </row>
    <row r="39" spans="1:8">
      <c r="A39" s="79" t="s">
        <v>18</v>
      </c>
      <c r="B39" s="79"/>
      <c r="C39" s="79"/>
      <c r="D39" s="79"/>
      <c r="E39" s="79"/>
      <c r="H39" s="15"/>
    </row>
    <row r="40" spans="1:8">
      <c r="A40" s="80" t="s">
        <v>5</v>
      </c>
      <c r="B40" s="80"/>
      <c r="C40" s="80"/>
      <c r="D40" s="80"/>
      <c r="E40" s="80"/>
    </row>
    <row r="41" spans="1:8">
      <c r="A41" s="79" t="s">
        <v>18</v>
      </c>
      <c r="B41" s="79"/>
      <c r="C41" s="79"/>
      <c r="D41" s="79"/>
      <c r="E41" s="79"/>
    </row>
    <row r="42" spans="1:8">
      <c r="A42" s="81" t="s">
        <v>32</v>
      </c>
      <c r="B42" s="81"/>
      <c r="C42" s="81"/>
      <c r="D42" s="81"/>
      <c r="E42" s="5"/>
    </row>
    <row r="43" spans="1:8">
      <c r="B43" s="76" t="s">
        <v>19</v>
      </c>
      <c r="C43" s="76"/>
      <c r="D43" s="76"/>
      <c r="E43" s="6" t="s">
        <v>6</v>
      </c>
    </row>
    <row r="44" spans="1:8">
      <c r="A44" s="43"/>
      <c r="B44" s="43"/>
      <c r="C44" s="43"/>
      <c r="D44" s="43"/>
      <c r="E44" s="43"/>
    </row>
    <row r="45" spans="1:8">
      <c r="A45" s="82" t="s">
        <v>57</v>
      </c>
      <c r="B45" s="82"/>
      <c r="C45" s="82"/>
      <c r="D45" s="82"/>
      <c r="E45" s="5"/>
    </row>
    <row r="46" spans="1:8">
      <c r="B46" s="76" t="s">
        <v>19</v>
      </c>
      <c r="C46" s="76"/>
      <c r="D46" s="76"/>
      <c r="E46" s="6" t="s">
        <v>6</v>
      </c>
    </row>
    <row r="49" spans="1:2">
      <c r="A49" s="14" t="s">
        <v>35</v>
      </c>
    </row>
    <row r="50" spans="1:2">
      <c r="A50" s="2" t="s">
        <v>40</v>
      </c>
      <c r="B50" s="17">
        <f>'2кв'!B55</f>
        <v>-32644.081000000006</v>
      </c>
    </row>
    <row r="51" spans="1:2">
      <c r="A51" s="42" t="s">
        <v>78</v>
      </c>
      <c r="B51" s="18"/>
    </row>
    <row r="52" spans="1:2">
      <c r="A52" s="2" t="s">
        <v>36</v>
      </c>
      <c r="B52" s="18">
        <f>92965.73-4.9</f>
        <v>92960.83</v>
      </c>
    </row>
    <row r="53" spans="1:2">
      <c r="A53" s="2" t="s">
        <v>48</v>
      </c>
      <c r="B53" s="18">
        <f>150*3</f>
        <v>450</v>
      </c>
    </row>
    <row r="54" spans="1:2" ht="30">
      <c r="A54" s="42" t="s">
        <v>38</v>
      </c>
      <c r="B54" s="18">
        <f>E33</f>
        <v>124721.03450000001</v>
      </c>
    </row>
    <row r="55" spans="1:2">
      <c r="A55" s="19" t="s">
        <v>37</v>
      </c>
      <c r="B55" s="24">
        <f>B50+B52+B53-B54</f>
        <v>-63954.285500000013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39" zoomScaleSheetLayoutView="100" workbookViewId="0">
      <selection activeCell="E31" sqref="E31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3.42578125" style="2" bestFit="1" customWidth="1"/>
    <col min="9" max="16384" width="9.140625" style="2"/>
  </cols>
  <sheetData>
    <row r="1" spans="1:5" ht="15.75">
      <c r="A1" s="88" t="s">
        <v>11</v>
      </c>
      <c r="B1" s="88"/>
      <c r="C1" s="88"/>
      <c r="D1" s="88"/>
      <c r="E1" s="88"/>
    </row>
    <row r="2" spans="1:5" ht="30" customHeight="1">
      <c r="A2" s="89" t="s">
        <v>12</v>
      </c>
      <c r="B2" s="90"/>
      <c r="C2" s="90"/>
      <c r="D2" s="90"/>
      <c r="E2" s="90"/>
    </row>
    <row r="3" spans="1:5">
      <c r="A3" s="91" t="s">
        <v>79</v>
      </c>
      <c r="B3" s="91"/>
      <c r="C3" s="91"/>
      <c r="D3" s="91"/>
      <c r="E3" s="91"/>
    </row>
    <row r="4" spans="1:5" s="1" customFormat="1" ht="15.75">
      <c r="A4" s="32" t="s">
        <v>13</v>
      </c>
      <c r="B4" s="33"/>
      <c r="C4" s="33"/>
      <c r="D4" s="92" t="s">
        <v>80</v>
      </c>
      <c r="E4" s="92"/>
    </row>
    <row r="5" spans="1:5">
      <c r="A5" s="49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7" t="s">
        <v>24</v>
      </c>
      <c r="B7" s="87"/>
      <c r="C7" s="87"/>
      <c r="D7" s="87"/>
      <c r="E7" s="87"/>
    </row>
    <row r="8" spans="1:5">
      <c r="A8" s="83" t="s">
        <v>1</v>
      </c>
      <c r="B8" s="83"/>
      <c r="C8" s="83"/>
      <c r="D8" s="83"/>
      <c r="E8" s="83"/>
    </row>
    <row r="9" spans="1:5">
      <c r="A9" s="79" t="s">
        <v>58</v>
      </c>
      <c r="B9" s="79"/>
      <c r="C9" s="79"/>
      <c r="D9" s="79"/>
      <c r="E9" s="79"/>
    </row>
    <row r="10" spans="1:5" ht="26.25" customHeight="1">
      <c r="A10" s="84" t="s">
        <v>14</v>
      </c>
      <c r="B10" s="85"/>
      <c r="C10" s="85"/>
      <c r="D10" s="85"/>
      <c r="E10" s="85"/>
    </row>
    <row r="11" spans="1:5" ht="30" customHeight="1">
      <c r="A11" s="79" t="s">
        <v>56</v>
      </c>
      <c r="B11" s="79"/>
      <c r="C11" s="79"/>
      <c r="D11" s="79"/>
      <c r="E11" s="79"/>
    </row>
    <row r="12" spans="1:5" ht="17.25" customHeight="1">
      <c r="A12" s="83" t="s">
        <v>15</v>
      </c>
      <c r="B12" s="86"/>
      <c r="C12" s="86"/>
      <c r="D12" s="86"/>
      <c r="E12" s="86"/>
    </row>
    <row r="13" spans="1:5">
      <c r="A13" s="79" t="s">
        <v>28</v>
      </c>
      <c r="B13" s="79"/>
      <c r="C13" s="79"/>
      <c r="D13" s="79"/>
      <c r="E13" s="79"/>
    </row>
    <row r="14" spans="1:5">
      <c r="A14" s="83" t="s">
        <v>2</v>
      </c>
      <c r="B14" s="86"/>
      <c r="C14" s="86"/>
      <c r="D14" s="86"/>
      <c r="E14" s="86"/>
    </row>
    <row r="15" spans="1:5" ht="17.25" customHeight="1">
      <c r="A15" s="79" t="s">
        <v>27</v>
      </c>
      <c r="B15" s="79"/>
      <c r="C15" s="79"/>
      <c r="D15" s="79"/>
      <c r="E15" s="79"/>
    </row>
    <row r="16" spans="1:5">
      <c r="A16" s="83" t="s">
        <v>16</v>
      </c>
      <c r="B16" s="86"/>
      <c r="C16" s="86"/>
      <c r="D16" s="86"/>
      <c r="E16" s="86"/>
    </row>
    <row r="17" spans="1:8" ht="30" customHeight="1">
      <c r="A17" s="79" t="s">
        <v>17</v>
      </c>
      <c r="B17" s="79"/>
      <c r="C17" s="79"/>
      <c r="D17" s="79"/>
      <c r="E17" s="79"/>
    </row>
    <row r="18" spans="1:8" ht="60" customHeight="1">
      <c r="A18" s="79" t="s">
        <v>25</v>
      </c>
      <c r="B18" s="79"/>
      <c r="C18" s="79"/>
      <c r="D18" s="79"/>
      <c r="E18" s="79"/>
    </row>
    <row r="19" spans="1:8" ht="33" customHeight="1">
      <c r="A19" s="77" t="s">
        <v>26</v>
      </c>
      <c r="B19" s="77"/>
      <c r="C19" s="77"/>
      <c r="D19" s="77"/>
      <c r="E19" s="77"/>
    </row>
    <row r="20" spans="1:8">
      <c r="A20" s="77"/>
      <c r="B20" s="77"/>
      <c r="C20" s="77"/>
      <c r="D20" s="77"/>
      <c r="E20" s="77"/>
      <c r="F20" s="2">
        <v>1261.4000000000001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51">
      <c r="A22" s="30" t="s">
        <v>42</v>
      </c>
      <c r="B22" s="9" t="s">
        <v>41</v>
      </c>
      <c r="C22" s="3" t="s">
        <v>4</v>
      </c>
      <c r="D22" s="3">
        <v>15.11</v>
      </c>
      <c r="E22" s="29">
        <f>D22*F20*G20</f>
        <v>57179.262000000002</v>
      </c>
      <c r="G22" s="20"/>
    </row>
    <row r="23" spans="1:8" ht="38.25">
      <c r="A23" s="7" t="s">
        <v>22</v>
      </c>
      <c r="B23" s="9" t="s">
        <v>23</v>
      </c>
      <c r="C23" s="3" t="s">
        <v>4</v>
      </c>
      <c r="D23" s="3">
        <v>0</v>
      </c>
      <c r="E23" s="23">
        <v>955.7</v>
      </c>
      <c r="G23" s="20"/>
    </row>
    <row r="24" spans="1:8">
      <c r="A24" s="26" t="s">
        <v>39</v>
      </c>
      <c r="B24" s="27" t="s">
        <v>29</v>
      </c>
      <c r="C24" s="25" t="s">
        <v>4</v>
      </c>
      <c r="D24" s="25">
        <v>5.42</v>
      </c>
      <c r="E24" s="28">
        <f>D24*F20*G20</f>
        <v>20510.364000000001</v>
      </c>
      <c r="G24" s="20"/>
    </row>
    <row r="25" spans="1:8">
      <c r="A25" s="7" t="s">
        <v>43</v>
      </c>
      <c r="B25" s="9" t="s">
        <v>81</v>
      </c>
      <c r="C25" s="3" t="s">
        <v>31</v>
      </c>
      <c r="D25" s="3"/>
      <c r="E25" s="8">
        <v>3487.48</v>
      </c>
      <c r="G25" s="20"/>
    </row>
    <row r="26" spans="1:8">
      <c r="A26" s="7" t="s">
        <v>44</v>
      </c>
      <c r="B26" s="9" t="s">
        <v>81</v>
      </c>
      <c r="C26" s="3" t="s">
        <v>31</v>
      </c>
      <c r="D26" s="3"/>
      <c r="E26" s="8">
        <v>6903.3</v>
      </c>
      <c r="G26" s="20"/>
    </row>
    <row r="27" spans="1:8">
      <c r="A27" s="7" t="s">
        <v>45</v>
      </c>
      <c r="B27" s="9" t="s">
        <v>81</v>
      </c>
      <c r="C27" s="3" t="s">
        <v>31</v>
      </c>
      <c r="D27" s="3"/>
      <c r="E27" s="8">
        <v>5137.8100000000004</v>
      </c>
      <c r="G27" s="20"/>
    </row>
    <row r="28" spans="1:8">
      <c r="A28" s="31" t="s">
        <v>46</v>
      </c>
      <c r="B28" s="9" t="s">
        <v>81</v>
      </c>
      <c r="C28" s="3" t="s">
        <v>31</v>
      </c>
      <c r="D28" s="3"/>
      <c r="E28" s="8">
        <v>176.55</v>
      </c>
      <c r="G28" s="20"/>
    </row>
    <row r="29" spans="1:8">
      <c r="A29" s="37"/>
      <c r="B29" s="9"/>
      <c r="C29" s="3"/>
      <c r="D29" s="3"/>
      <c r="E29" s="8"/>
      <c r="G29" s="20"/>
    </row>
    <row r="30" spans="1:8" s="14" customFormat="1" ht="14.25">
      <c r="A30" s="10" t="s">
        <v>33</v>
      </c>
      <c r="B30" s="11"/>
      <c r="C30" s="12"/>
      <c r="D30" s="12"/>
      <c r="E30" s="13">
        <f>SUM(E22:E29)</f>
        <v>94350.466</v>
      </c>
    </row>
    <row r="32" spans="1:8" s="21" customFormat="1" ht="34.15" customHeight="1">
      <c r="A32" s="78" t="s">
        <v>82</v>
      </c>
      <c r="B32" s="78"/>
      <c r="C32" s="78"/>
      <c r="D32" s="78"/>
      <c r="E32" s="78"/>
      <c r="H32" s="22"/>
    </row>
    <row r="33" spans="1:8" ht="30" customHeight="1">
      <c r="A33" s="79" t="s">
        <v>21</v>
      </c>
      <c r="B33" s="79"/>
      <c r="C33" s="79"/>
      <c r="D33" s="79"/>
      <c r="E33" s="79"/>
      <c r="H33" s="15"/>
    </row>
    <row r="34" spans="1:8" ht="15" customHeight="1">
      <c r="A34" s="79" t="s">
        <v>20</v>
      </c>
      <c r="B34" s="79"/>
      <c r="C34" s="79"/>
      <c r="D34" s="79"/>
      <c r="E34" s="79"/>
      <c r="H34" s="15"/>
    </row>
    <row r="35" spans="1:8" ht="31.5" customHeight="1">
      <c r="A35" s="79" t="s">
        <v>34</v>
      </c>
      <c r="B35" s="79"/>
      <c r="C35" s="79"/>
      <c r="D35" s="79"/>
      <c r="E35" s="79"/>
      <c r="F35" s="14"/>
      <c r="G35" s="14"/>
      <c r="H35" s="16"/>
    </row>
    <row r="36" spans="1:8">
      <c r="A36" s="79" t="s">
        <v>18</v>
      </c>
      <c r="B36" s="79"/>
      <c r="C36" s="79"/>
      <c r="D36" s="79"/>
      <c r="E36" s="79"/>
      <c r="H36" s="15"/>
    </row>
    <row r="37" spans="1:8">
      <c r="A37" s="80" t="s">
        <v>5</v>
      </c>
      <c r="B37" s="80"/>
      <c r="C37" s="80"/>
      <c r="D37" s="80"/>
      <c r="E37" s="80"/>
    </row>
    <row r="38" spans="1:8">
      <c r="A38" s="79" t="s">
        <v>18</v>
      </c>
      <c r="B38" s="79"/>
      <c r="C38" s="79"/>
      <c r="D38" s="79"/>
      <c r="E38" s="79"/>
    </row>
    <row r="39" spans="1:8">
      <c r="A39" s="81" t="s">
        <v>32</v>
      </c>
      <c r="B39" s="81"/>
      <c r="C39" s="81"/>
      <c r="D39" s="81"/>
      <c r="E39" s="5"/>
    </row>
    <row r="40" spans="1:8">
      <c r="B40" s="76" t="s">
        <v>19</v>
      </c>
      <c r="C40" s="76"/>
      <c r="D40" s="76"/>
      <c r="E40" s="6" t="s">
        <v>6</v>
      </c>
    </row>
    <row r="41" spans="1:8">
      <c r="A41" s="48"/>
      <c r="B41" s="48"/>
      <c r="C41" s="48"/>
      <c r="D41" s="48"/>
      <c r="E41" s="48"/>
    </row>
    <row r="42" spans="1:8">
      <c r="A42" s="82" t="s">
        <v>57</v>
      </c>
      <c r="B42" s="82"/>
      <c r="C42" s="82"/>
      <c r="D42" s="82"/>
      <c r="E42" s="5"/>
    </row>
    <row r="43" spans="1:8">
      <c r="B43" s="76" t="s">
        <v>19</v>
      </c>
      <c r="C43" s="76"/>
      <c r="D43" s="76"/>
      <c r="E43" s="6" t="s">
        <v>6</v>
      </c>
    </row>
    <row r="46" spans="1:8">
      <c r="A46" s="14" t="s">
        <v>35</v>
      </c>
    </row>
    <row r="47" spans="1:8">
      <c r="A47" s="2" t="s">
        <v>40</v>
      </c>
      <c r="B47" s="17">
        <f>'3кв'!B55</f>
        <v>-63954.285500000013</v>
      </c>
    </row>
    <row r="48" spans="1:8" ht="30">
      <c r="A48" s="47" t="s">
        <v>83</v>
      </c>
      <c r="B48" s="18"/>
    </row>
    <row r="49" spans="1:2">
      <c r="A49" s="2" t="s">
        <v>36</v>
      </c>
      <c r="B49" s="18">
        <f>112510.94-85.04</f>
        <v>112425.90000000001</v>
      </c>
    </row>
    <row r="50" spans="1:2">
      <c r="A50" s="2" t="s">
        <v>48</v>
      </c>
      <c r="B50" s="18">
        <f>150*3</f>
        <v>450</v>
      </c>
    </row>
    <row r="51" spans="1:2" ht="30">
      <c r="A51" s="47" t="s">
        <v>38</v>
      </c>
      <c r="B51" s="18">
        <f>E30</f>
        <v>94350.466</v>
      </c>
    </row>
    <row r="52" spans="1:2">
      <c r="A52" s="19" t="s">
        <v>37</v>
      </c>
      <c r="B52" s="24">
        <f>B47+B49+B50-B51</f>
        <v>-45428.851500000004</v>
      </c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D39"/>
    <mergeCell ref="B40:D40"/>
    <mergeCell ref="A42:D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topLeftCell="A22" zoomScaleSheetLayoutView="100" workbookViewId="0">
      <selection activeCell="C37" sqref="C37"/>
    </sheetView>
  </sheetViews>
  <sheetFormatPr defaultRowHeight="15.75"/>
  <cols>
    <col min="1" max="1" width="10.5703125" style="1" customWidth="1"/>
    <col min="2" max="2" width="54.28515625" style="1" customWidth="1"/>
    <col min="3" max="3" width="16.140625" style="75" customWidth="1"/>
    <col min="4" max="4" width="16.140625" style="1" customWidth="1"/>
    <col min="5" max="5" width="17.570312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95" t="s">
        <v>84</v>
      </c>
      <c r="B1" s="95"/>
      <c r="C1" s="95"/>
      <c r="D1" s="54"/>
    </row>
    <row r="2" spans="1:5">
      <c r="A2" s="96" t="s">
        <v>85</v>
      </c>
      <c r="B2" s="96"/>
      <c r="C2" s="96"/>
      <c r="D2" s="55"/>
    </row>
    <row r="3" spans="1:5">
      <c r="A3" s="96" t="s">
        <v>86</v>
      </c>
      <c r="B3" s="96"/>
      <c r="C3" s="96"/>
      <c r="D3" s="55"/>
    </row>
    <row r="4" spans="1:5">
      <c r="A4" s="95" t="s">
        <v>109</v>
      </c>
      <c r="B4" s="95"/>
      <c r="C4" s="95"/>
      <c r="D4" s="54"/>
    </row>
    <row r="5" spans="1:5">
      <c r="A5" s="97"/>
      <c r="B5" s="97"/>
      <c r="C5" s="97"/>
    </row>
    <row r="6" spans="1:5">
      <c r="A6" s="55"/>
      <c r="B6" s="56" t="s">
        <v>87</v>
      </c>
      <c r="C6" s="57">
        <f>'1кв'!B49</f>
        <v>-40417.699999999997</v>
      </c>
      <c r="D6" s="58"/>
    </row>
    <row r="7" spans="1:5">
      <c r="A7" s="59" t="s">
        <v>88</v>
      </c>
      <c r="B7" s="56" t="s">
        <v>110</v>
      </c>
      <c r="C7" s="60"/>
      <c r="D7" s="58"/>
    </row>
    <row r="8" spans="1:5">
      <c r="A8" s="55"/>
      <c r="B8" s="61" t="s">
        <v>89</v>
      </c>
      <c r="C8" s="60"/>
      <c r="D8" s="58"/>
    </row>
    <row r="9" spans="1:5">
      <c r="A9" s="55"/>
      <c r="B9" s="7" t="s">
        <v>111</v>
      </c>
      <c r="C9" s="60"/>
      <c r="D9" s="58"/>
    </row>
    <row r="10" spans="1:5">
      <c r="A10" s="55"/>
      <c r="B10" s="7" t="s">
        <v>112</v>
      </c>
      <c r="C10" s="60"/>
      <c r="D10" s="58"/>
    </row>
    <row r="11" spans="1:5">
      <c r="A11" s="55"/>
      <c r="B11" s="7" t="s">
        <v>113</v>
      </c>
      <c r="C11" s="60"/>
      <c r="D11" s="58"/>
    </row>
    <row r="12" spans="1:5">
      <c r="B12" s="62" t="s">
        <v>90</v>
      </c>
      <c r="C12" s="63">
        <f>'1кв'!B51+'2кв'!B52+'3кв'!B52+'4кв'!B49</f>
        <v>397169.64</v>
      </c>
      <c r="D12" s="64">
        <v>397169.64</v>
      </c>
      <c r="E12" s="65">
        <f>C12-D12</f>
        <v>0</v>
      </c>
    </row>
    <row r="13" spans="1:5">
      <c r="A13" s="59"/>
      <c r="B13" s="62" t="s">
        <v>91</v>
      </c>
      <c r="C13" s="63">
        <f>'1кв'!B52+'2кв'!B53+'3кв'!B53+'4кв'!B50</f>
        <v>1800</v>
      </c>
      <c r="D13" s="64"/>
      <c r="E13" s="65"/>
    </row>
    <row r="14" spans="1:5">
      <c r="A14" s="33"/>
      <c r="B14" s="62" t="s">
        <v>92</v>
      </c>
      <c r="C14" s="60">
        <f>SUM(C12:C13)</f>
        <v>398969.64</v>
      </c>
      <c r="D14" s="58"/>
      <c r="E14" s="65"/>
    </row>
    <row r="15" spans="1:5">
      <c r="B15" s="93"/>
      <c r="C15" s="94"/>
      <c r="D15" s="66"/>
    </row>
    <row r="16" spans="1:5">
      <c r="A16" s="67" t="s">
        <v>93</v>
      </c>
      <c r="B16" s="7" t="s">
        <v>94</v>
      </c>
      <c r="C16" s="63">
        <f>'1кв'!E22+'2кв'!E22+'3кв'!E22+'4кв'!E22</f>
        <v>220240.44</v>
      </c>
      <c r="D16" s="66"/>
    </row>
    <row r="17" spans="1:6" ht="30">
      <c r="A17" s="67"/>
      <c r="B17" s="7" t="s">
        <v>95</v>
      </c>
      <c r="C17" s="63">
        <f>'1кв'!E23</f>
        <v>3576.63</v>
      </c>
      <c r="D17" s="66"/>
    </row>
    <row r="18" spans="1:6">
      <c r="A18" s="67"/>
      <c r="B18" s="7" t="s">
        <v>39</v>
      </c>
      <c r="C18" s="63">
        <f>'1кв'!E25+'2кв'!E24+'3кв'!E24+'4кв'!E24</f>
        <v>78862.728000000003</v>
      </c>
      <c r="D18" s="66"/>
    </row>
    <row r="19" spans="1:6">
      <c r="A19" s="67"/>
      <c r="B19" s="7" t="s">
        <v>22</v>
      </c>
      <c r="C19" s="63">
        <f>'3кв'!E23+'4кв'!E23</f>
        <v>1911.4</v>
      </c>
      <c r="D19" s="66"/>
    </row>
    <row r="20" spans="1:6">
      <c r="B20" s="7" t="s">
        <v>43</v>
      </c>
      <c r="C20" s="63">
        <f>'1кв'!E26+'2кв'!E25+'3кв'!E25+'4кв'!E25</f>
        <v>17362.449999999997</v>
      </c>
      <c r="D20" s="66"/>
      <c r="E20" s="65"/>
    </row>
    <row r="21" spans="1:6">
      <c r="B21" s="7" t="s">
        <v>44</v>
      </c>
      <c r="C21" s="63">
        <f>'1кв'!E27+'2кв'!E26+'3кв'!E26+'4кв'!E26</f>
        <v>18454.850000000002</v>
      </c>
      <c r="D21" s="66"/>
      <c r="E21" s="65"/>
    </row>
    <row r="22" spans="1:6">
      <c r="B22" s="7" t="s">
        <v>45</v>
      </c>
      <c r="C22" s="63">
        <f>'1кв'!E28+'2кв'!E27+'3кв'!E27+'4кв'!E27</f>
        <v>13882.79</v>
      </c>
      <c r="D22" s="66"/>
    </row>
    <row r="23" spans="1:6">
      <c r="A23" s="67"/>
      <c r="B23" s="68" t="s">
        <v>96</v>
      </c>
      <c r="C23" s="63">
        <f>'1кв'!E29+'2кв'!E28+'3кв'!E28+'4кв'!E28</f>
        <v>2424.3600000000015</v>
      </c>
      <c r="D23" s="66"/>
    </row>
    <row r="24" spans="1:6">
      <c r="A24" s="67"/>
      <c r="B24" s="69" t="s">
        <v>115</v>
      </c>
      <c r="C24" s="63">
        <f>'1кв'!E30+'2кв'!E30+'3кв'!E29+'3кв'!E31</f>
        <v>8108.8434999999999</v>
      </c>
      <c r="D24" s="66"/>
    </row>
    <row r="25" spans="1:6">
      <c r="A25" s="67"/>
      <c r="B25" s="69" t="s">
        <v>97</v>
      </c>
      <c r="C25" s="63">
        <f>SUM(C27:C31)</f>
        <v>39156.300000000003</v>
      </c>
      <c r="D25" s="66"/>
    </row>
    <row r="26" spans="1:6">
      <c r="A26" s="67"/>
      <c r="B26" s="68" t="s">
        <v>89</v>
      </c>
      <c r="C26" s="63"/>
      <c r="D26" s="66"/>
    </row>
    <row r="27" spans="1:6" ht="31.5">
      <c r="A27" s="67"/>
      <c r="B27" s="68" t="s">
        <v>98</v>
      </c>
      <c r="C27" s="70">
        <f>'2кв'!E29</f>
        <v>2505.6999999999998</v>
      </c>
      <c r="D27" s="66"/>
    </row>
    <row r="28" spans="1:6">
      <c r="A28" s="67"/>
      <c r="B28" s="37" t="s">
        <v>116</v>
      </c>
      <c r="C28" s="70">
        <f>'3кв'!E30</f>
        <v>251</v>
      </c>
      <c r="D28" s="66"/>
    </row>
    <row r="29" spans="1:6">
      <c r="A29" s="67"/>
      <c r="B29" s="37" t="s">
        <v>117</v>
      </c>
      <c r="C29" s="70">
        <f>'3кв'!E32</f>
        <v>27399.599999999999</v>
      </c>
      <c r="D29" s="66"/>
    </row>
    <row r="30" spans="1:6">
      <c r="A30" s="67"/>
      <c r="B30" s="68" t="s">
        <v>114</v>
      </c>
      <c r="C30" s="70">
        <f>'2кв'!E31</f>
        <v>9000</v>
      </c>
      <c r="D30" s="66"/>
    </row>
    <row r="31" spans="1:6" ht="18" customHeight="1">
      <c r="A31" s="67"/>
      <c r="B31" s="38"/>
      <c r="C31" s="63"/>
      <c r="D31" s="66"/>
    </row>
    <row r="32" spans="1:6">
      <c r="B32" s="71" t="s">
        <v>99</v>
      </c>
      <c r="C32" s="60">
        <f>SUM(C16:C25)</f>
        <v>403980.79149999999</v>
      </c>
      <c r="D32" s="66"/>
      <c r="E32" s="65"/>
      <c r="F32" s="65"/>
    </row>
    <row r="33" spans="1:5">
      <c r="B33" s="72" t="s">
        <v>100</v>
      </c>
      <c r="C33" s="57">
        <f>(C6+C14)-C32</f>
        <v>-45428.85149999999</v>
      </c>
      <c r="D33" s="66"/>
      <c r="E33" s="65"/>
    </row>
    <row r="34" spans="1:5">
      <c r="B34" s="59" t="s">
        <v>101</v>
      </c>
      <c r="C34" s="59"/>
      <c r="D34" s="66"/>
    </row>
    <row r="35" spans="1:5">
      <c r="B35" s="59" t="s">
        <v>102</v>
      </c>
      <c r="C35" s="59">
        <v>34591.870000000003</v>
      </c>
      <c r="D35" s="66"/>
    </row>
    <row r="36" spans="1:5">
      <c r="B36" s="73" t="s">
        <v>103</v>
      </c>
      <c r="C36" s="73">
        <v>36095.21</v>
      </c>
      <c r="D36" s="66"/>
    </row>
    <row r="37" spans="1:5">
      <c r="B37" s="59" t="s">
        <v>104</v>
      </c>
      <c r="C37" s="59">
        <f>C36-C35</f>
        <v>1503.3399999999965</v>
      </c>
      <c r="D37" s="66"/>
    </row>
    <row r="38" spans="1:5">
      <c r="B38" s="59"/>
      <c r="C38" s="74"/>
      <c r="D38" s="66"/>
    </row>
    <row r="39" spans="1:5">
      <c r="B39" s="59"/>
      <c r="C39" s="74"/>
      <c r="D39" s="66"/>
    </row>
    <row r="40" spans="1:5">
      <c r="A40" s="1" t="s">
        <v>105</v>
      </c>
      <c r="B40" s="59" t="s">
        <v>106</v>
      </c>
      <c r="C40" s="74"/>
      <c r="D40" s="66"/>
    </row>
    <row r="41" spans="1:5">
      <c r="B41" s="59" t="s">
        <v>107</v>
      </c>
      <c r="C41" s="74"/>
      <c r="D41" s="66"/>
    </row>
    <row r="42" spans="1:5">
      <c r="B42" s="59" t="s">
        <v>108</v>
      </c>
      <c r="C42" s="74"/>
      <c r="D42" s="66"/>
    </row>
    <row r="43" spans="1:5">
      <c r="B43" s="59"/>
      <c r="C43" s="74"/>
      <c r="D43" s="66"/>
    </row>
    <row r="44" spans="1:5">
      <c r="B44" s="59"/>
      <c r="C44" s="74"/>
      <c r="D44" s="66"/>
    </row>
    <row r="45" spans="1:5">
      <c r="B45" s="59"/>
      <c r="C45" s="74"/>
      <c r="D45" s="66"/>
    </row>
    <row r="46" spans="1:5">
      <c r="B46" s="59"/>
      <c r="C46" s="74"/>
      <c r="D46" s="66"/>
    </row>
    <row r="47" spans="1:5">
      <c r="B47" s="59"/>
      <c r="C47" s="74"/>
      <c r="D47" s="66"/>
    </row>
  </sheetData>
  <mergeCells count="6">
    <mergeCell ref="B15:C15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2023-03-02T12:12:57Z</dcterms:modified>
</cp:coreProperties>
</file>