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225" windowWidth="14805" windowHeight="7890" activeTab="4"/>
  </bookViews>
  <sheets>
    <sheet name="1 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 кв'!$A$1:$E$55</definedName>
    <definedName name="_xlnm.Print_Area" localSheetId="1">'2кв'!$A$1:$E$51</definedName>
    <definedName name="_xlnm.Print_Area" localSheetId="2">'3кв'!$A$1:$E$52</definedName>
    <definedName name="_xlnm.Print_Area" localSheetId="3">'4кв'!$A$1:$E$52</definedName>
    <definedName name="_xlnm.Print_Area" localSheetId="4">отчет!$A$1:$C$47</definedName>
  </definedNames>
  <calcPr calcId="124519"/>
</workbook>
</file>

<file path=xl/calcChain.xml><?xml version="1.0" encoding="utf-8"?>
<calcChain xmlns="http://schemas.openxmlformats.org/spreadsheetml/2006/main">
  <c r="C26" i="26"/>
  <c r="C33"/>
  <c r="C32"/>
  <c r="C31"/>
  <c r="C30"/>
  <c r="C29"/>
  <c r="C28"/>
  <c r="C25"/>
  <c r="C21"/>
  <c r="C22"/>
  <c r="C23"/>
  <c r="C24"/>
  <c r="C20"/>
  <c r="C19"/>
  <c r="C18"/>
  <c r="C17"/>
  <c r="C14"/>
  <c r="C13"/>
  <c r="C6"/>
  <c r="C40"/>
  <c r="C15" l="1"/>
  <c r="C36" s="1"/>
  <c r="C35"/>
  <c r="B47" i="25" l="1"/>
  <c r="E29"/>
  <c r="E31"/>
  <c r="E27"/>
  <c r="B50"/>
  <c r="E22"/>
  <c r="E20"/>
  <c r="B51" l="1"/>
  <c r="B52" s="1"/>
  <c r="B49" i="24"/>
  <c r="B47"/>
  <c r="B50" l="1"/>
  <c r="E22"/>
  <c r="E20"/>
  <c r="E31" l="1"/>
  <c r="B51" s="1"/>
  <c r="B52" s="1"/>
  <c r="B46" i="23"/>
  <c r="B48"/>
  <c r="B49" l="1"/>
  <c r="E22"/>
  <c r="E20"/>
  <c r="E30" l="1"/>
  <c r="B50" s="1"/>
  <c r="B51" s="1"/>
  <c r="B54" i="22"/>
  <c r="B55"/>
  <c r="B53" l="1"/>
  <c r="E34"/>
  <c r="E31"/>
  <c r="E32"/>
  <c r="E30"/>
  <c r="E23" l="1"/>
  <c r="E21"/>
  <c r="E20"/>
</calcChain>
</file>

<file path=xl/sharedStrings.xml><?xml version="1.0" encoding="utf-8"?>
<sst xmlns="http://schemas.openxmlformats.org/spreadsheetml/2006/main" count="350" uniqueCount="125">
  <si>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</si>
  <si>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</si>
  <si>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</si>
  <si>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</si>
  <si>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</si>
  <si>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</si>
  <si>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</si>
  <si>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</si>
  <si>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</si>
  <si>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</si>
  <si>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</si>
  <si>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</si>
  <si>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</si>
  <si>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</si>
  <si>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</si>
  <si>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</si>
  <si>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</si>
  <si>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</si>
  <si>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</si>
  <si>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</si>
  <si>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г. Россошь, ул. Василевского, д. 3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</si>
  <si>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№9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</si>
  <si>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Василевского</t>
    </r>
  </si>
  <si>
    <t>определена приложением № 9 к договору №9 от 01.04.2015 г.</t>
  </si>
  <si>
    <t>Услуги по дератизации и дезинфекции</t>
  </si>
  <si>
    <t>По заявке собственников или 4 раза в год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</si>
  <si>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</si>
  <si>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</si>
  <si>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</si>
  <si>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</si>
  <si>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</si>
  <si>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</si>
  <si>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</si>
  <si>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</si>
  <si>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</si>
  <si>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</si>
  <si>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</si>
  <si>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S дома = 4216,8 м2</t>
  </si>
  <si>
    <t>Расходы по содержанию и тек. ремонту</t>
  </si>
  <si>
    <t xml:space="preserve">Расходы по управлению МКД </t>
  </si>
  <si>
    <t>Остаток на начало квартала</t>
  </si>
  <si>
    <t xml:space="preserve">именуемый в дальнейшем "Заказчик", в лице 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</si>
  <si>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</si>
  <si>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 xml:space="preserve">Собственники МКД, в лице председателя совета МКД </t>
    </r>
  </si>
  <si>
    <t xml:space="preserve">Услуги по содержанию многоквартирного дома </t>
  </si>
  <si>
    <t>Опиловка деревьев</t>
  </si>
  <si>
    <t>горячая вода на СОИ</t>
  </si>
  <si>
    <t>холодная вода на СОИ</t>
  </si>
  <si>
    <t>электроэнергия на СОИ</t>
  </si>
  <si>
    <t>водоотведение на СОИ</t>
  </si>
  <si>
    <t xml:space="preserve">Стоимость материалов </t>
  </si>
  <si>
    <t>март</t>
  </si>
  <si>
    <t xml:space="preserve">Обработка подъездов хлорсодержащими растворами опрыскивание 1 раз в неделю </t>
  </si>
  <si>
    <t xml:space="preserve">интернет Ростелеком </t>
  </si>
  <si>
    <t>"31" 03 2022 г.</t>
  </si>
  <si>
    <t>Ремонт водостока с козырька подьезда</t>
  </si>
  <si>
    <t>Уборка подалов (кв.16)</t>
  </si>
  <si>
    <t>январь</t>
  </si>
  <si>
    <t>февраль</t>
  </si>
  <si>
    <t>ч/ч</t>
  </si>
  <si>
    <t>Предъявлено населению 301029,86</t>
  </si>
  <si>
    <t xml:space="preserve">           2. Всего за период с "01" 01 2022 г. по "31" 03 2022 г. выполнено работ (оказано услуг) на общую сумму триста пять  тысяч восемьсот шестьдесят один  рубль 77 копеек</t>
  </si>
  <si>
    <t>"30" 06 2022 г.</t>
  </si>
  <si>
    <t>2 квартал</t>
  </si>
  <si>
    <t>Установка стенда на дет.площадке</t>
  </si>
  <si>
    <t>май</t>
  </si>
  <si>
    <t>Реконструкция качелей</t>
  </si>
  <si>
    <t xml:space="preserve">           2. Всего за период с "01" 04 2022 г. по "30" 06 2022 г. выполнено работ (оказано услуг) на общую сумму двести шестьдесят пять тысяч триста тринадцать рублей 28 копеек</t>
  </si>
  <si>
    <t>Предъявлено населению 303814,17</t>
  </si>
  <si>
    <t>за 1 квартал 2022 года</t>
  </si>
  <si>
    <t>за 2 квартал 2022 года</t>
  </si>
  <si>
    <t>за 3 квартал 2022 года</t>
  </si>
  <si>
    <t>30 09 2022 г.</t>
  </si>
  <si>
    <t>3 квартал</t>
  </si>
  <si>
    <t>Окраска дверей в подвал (смета)</t>
  </si>
  <si>
    <t>Окраска столбов опоры козырьков и поручней (смета)</t>
  </si>
  <si>
    <t>август</t>
  </si>
  <si>
    <t>Окраска дверей входных групп 6шт (смета)</t>
  </si>
  <si>
    <t xml:space="preserve">           2. Всего за период с "01" 07 2022 г. по "30" 09 2022 г. выполнено работ (оказано услуг) на общую сумму триста тридцать три тысячи тридцать четыре рубля 22 копейки</t>
  </si>
  <si>
    <t>Предъявлено населению 334089,44</t>
  </si>
  <si>
    <t>Замена стояков ГВС 2шт кв.2,4,6,8,10,26,32,35 (смета)</t>
  </si>
  <si>
    <t>за 4 квартал 2022 года</t>
  </si>
  <si>
    <t>31 12 2022 г.</t>
  </si>
  <si>
    <t>4 квартал</t>
  </si>
  <si>
    <t>Поверка, ремонт ОДПУ</t>
  </si>
  <si>
    <t>Ремонт стояка ГВС (кв.18)</t>
  </si>
  <si>
    <t>октябрь</t>
  </si>
  <si>
    <t xml:space="preserve">           2. Всего за период с "01" 10 2022 г. по "31" 12 2022 г. выполнено работ (оказано услуг) на общую сумму триста девять тысяч девятьсот двенадцать  рублей 89 копеек</t>
  </si>
  <si>
    <t>Предъявлено населению 342876,98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</si>
  <si>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</si>
  <si>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</si>
  <si>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</si>
  <si>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</si>
  <si>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</si>
  <si>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</si>
  <si>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</si>
  <si>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интернет Ростелеком</t>
  </si>
  <si>
    <t>Итого доходов:</t>
  </si>
  <si>
    <t>Расходы:</t>
  </si>
  <si>
    <t>Услуги по содержанию многоквартирного дома</t>
  </si>
  <si>
    <t>Стоимость материалов</t>
  </si>
  <si>
    <t>Работы по договору, всего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</si>
  <si>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</si>
  <si>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</si>
  <si>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</si>
  <si>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</si>
  <si>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</si>
  <si>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</si>
  <si>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</si>
  <si>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</si>
  <si>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</si>
  <si>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</si>
  <si>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по ж.д. ул. Василевского, д. 3</t>
  </si>
  <si>
    <t>Начислено всего 1279406,95</t>
  </si>
  <si>
    <t>* холодная вода на СОИ - 12923,14</t>
  </si>
  <si>
    <t>* горячая вода на СОИ - 33773,76</t>
  </si>
  <si>
    <t>* электроэнергия на СОИ- 32535,02</t>
  </si>
  <si>
    <t>* водоотведение на СОИ- 34594,21</t>
  </si>
  <si>
    <t>Непредвиденные расходы 68,66 ч/ч</t>
  </si>
  <si>
    <t xml:space="preserve">    * Замена стояков ГВС 2шт кв.2,4,6,8,10,26,32,35 (смета)</t>
  </si>
  <si>
    <t xml:space="preserve">    * Установка стенда на дет.площадке, реконструкция качелей </t>
  </si>
  <si>
    <t xml:space="preserve">    * Окраска дверей входных групп 6шт (смета)</t>
  </si>
  <si>
    <t xml:space="preserve">    * Окраска дверей в подвал (смета)</t>
  </si>
  <si>
    <t xml:space="preserve">    * Окраска столбов опоры козырьков и поручней (смета)</t>
  </si>
  <si>
    <t xml:space="preserve">    * Поверка, ремонт ОДПУ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</si>
</sst>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,##0.00_ ;\-#,##0.00\ "/>
    <numFmt numFmtId="165" formatCode="#,##0.00\ _₽"/>
    <numFmt numFmtId="166" formatCode="[$-419]General"/>
    <numFmt numFmtId="167" formatCode="_-* #,##0.00_р_._-;\-* #,##0.00_р_._-;_-* \-??_р_.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6" fontId="14" fillId="0" borderId="0"/>
    <xf numFmtId="0" fontId="15" fillId="0" borderId="0"/>
    <xf numFmtId="0" fontId="16" fillId="0" borderId="0"/>
    <xf numFmtId="167" fontId="16" fillId="0" borderId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4" fillId="2" borderId="1" xfId="1" applyFont="1" applyFill="1" applyBorder="1" applyAlignment="1">
      <alignment horizontal="center" vertical="center" wrapText="1"/>
    </xf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165" fontId="4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/>
    <xf numFmtId="43" fontId="7" fillId="0" borderId="0" xfId="0" applyNumberFormat="1" applyFont="1"/>
    <xf numFmtId="164" fontId="4" fillId="0" borderId="1" xfId="1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5" xfId="0" applyFont="1" applyBorder="1" applyAlignment="1">
      <alignment horizontal="center" vertical="center"/>
    </xf>
    <xf numFmtId="164" fontId="4" fillId="2" borderId="0" xfId="1" applyNumberFormat="1" applyFont="1" applyFill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7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4" fontId="8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3" fontId="8" fillId="0" borderId="1" xfId="1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3" fillId="2" borderId="1" xfId="1" applyFont="1" applyFill="1" applyBorder="1" applyAlignment="1">
      <alignment horizontal="center"/>
    </xf>
    <xf numFmtId="164" fontId="3" fillId="0" borderId="0" xfId="1" applyNumberFormat="1" applyFont="1" applyBorder="1"/>
    <xf numFmtId="43" fontId="3" fillId="0" borderId="0" xfId="0" applyNumberFormat="1" applyFont="1"/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49" fontId="3" fillId="2" borderId="1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0" fontId="10" fillId="0" borderId="8" xfId="0" applyFont="1" applyBorder="1" applyAlignment="1">
      <alignment wrapText="1"/>
    </xf>
    <xf numFmtId="43" fontId="3" fillId="2" borderId="6" xfId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0" xfId="1" applyFont="1"/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</cellXfs>
  <cellStyles count="6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topLeftCell="A22" zoomScaleSheetLayoutView="100" workbookViewId="0">
      <selection activeCell="A29" sqref="A29"/>
    </sheetView>
  </sheetViews>
  <sheetFormatPr defaultColWidth="9.140625" defaultRowHeight="15"/>
  <cols>
    <col min="1" max="1" width="32.42578125" style="2" customWidth="1"/>
    <col min="2" max="2" width="21.28515625" style="2" customWidth="1"/>
    <col min="3" max="3" width="13.7109375" style="2" customWidth="1"/>
    <col min="4" max="4" width="17.42578125" style="2" customWidth="1"/>
    <col min="5" max="5" width="14.140625" style="2" customWidth="1"/>
    <col min="6" max="6" width="13.140625" style="2" bestFit="1" customWidth="1"/>
    <col min="7" max="16384" width="9.140625" style="2"/>
  </cols>
  <sheetData>
    <row r="1" spans="1:5" ht="15.75">
      <c r="A1" s="94" t="s">
        <v>10</v>
      </c>
      <c r="B1" s="94"/>
      <c r="C1" s="94"/>
      <c r="D1" s="94"/>
      <c r="E1" s="94"/>
    </row>
    <row r="2" spans="1:5" ht="32.25" customHeight="1">
      <c r="A2" s="95" t="s">
        <v>11</v>
      </c>
      <c r="B2" s="96"/>
      <c r="C2" s="96"/>
      <c r="D2" s="96"/>
      <c r="E2" s="96"/>
    </row>
    <row r="3" spans="1:5">
      <c r="A3" s="97" t="s">
        <v>69</v>
      </c>
      <c r="B3" s="97"/>
      <c r="C3" s="97"/>
      <c r="D3" s="97"/>
      <c r="E3" s="97"/>
    </row>
    <row r="4" spans="1:5" s="1" customFormat="1" ht="15.75">
      <c r="A4" s="31" t="s">
        <v>12</v>
      </c>
      <c r="B4" s="32"/>
      <c r="C4" s="32"/>
      <c r="D4" s="98" t="s">
        <v>54</v>
      </c>
      <c r="E4" s="98"/>
    </row>
    <row r="5" spans="1:5">
      <c r="A5" s="38"/>
      <c r="B5" s="4"/>
      <c r="C5" s="4"/>
      <c r="D5" s="4"/>
      <c r="E5" s="4"/>
    </row>
    <row r="6" spans="1:5" ht="17.25" customHeight="1">
      <c r="A6" s="85" t="s">
        <v>0</v>
      </c>
      <c r="B6" s="85"/>
      <c r="C6" s="85"/>
      <c r="D6" s="85"/>
      <c r="E6" s="85"/>
    </row>
    <row r="7" spans="1:5">
      <c r="A7" s="93" t="s">
        <v>20</v>
      </c>
      <c r="B7" s="93"/>
      <c r="C7" s="93"/>
      <c r="D7" s="93"/>
      <c r="E7" s="93"/>
    </row>
    <row r="8" spans="1:5">
      <c r="A8" s="88" t="s">
        <v>1</v>
      </c>
      <c r="B8" s="88"/>
      <c r="C8" s="88"/>
      <c r="D8" s="88"/>
      <c r="E8" s="88"/>
    </row>
    <row r="9" spans="1:5" ht="16.149999999999999" customHeight="1">
      <c r="A9" s="85" t="s">
        <v>41</v>
      </c>
      <c r="B9" s="85"/>
      <c r="C9" s="85"/>
      <c r="D9" s="85"/>
      <c r="E9" s="85"/>
    </row>
    <row r="10" spans="1:5" ht="24" customHeight="1">
      <c r="A10" s="89" t="s">
        <v>13</v>
      </c>
      <c r="B10" s="90"/>
      <c r="C10" s="90"/>
      <c r="D10" s="90"/>
      <c r="E10" s="90"/>
    </row>
    <row r="11" spans="1:5" ht="29.25" customHeight="1">
      <c r="A11" s="85" t="s">
        <v>42</v>
      </c>
      <c r="B11" s="85"/>
      <c r="C11" s="85"/>
      <c r="D11" s="85"/>
      <c r="E11" s="85"/>
    </row>
    <row r="12" spans="1:5" ht="15.75" customHeight="1">
      <c r="A12" s="85" t="s">
        <v>26</v>
      </c>
      <c r="B12" s="85"/>
      <c r="C12" s="85"/>
      <c r="D12" s="85"/>
      <c r="E12" s="85"/>
    </row>
    <row r="13" spans="1:5" ht="17.25" customHeight="1">
      <c r="A13" s="85" t="s">
        <v>27</v>
      </c>
      <c r="B13" s="85"/>
      <c r="C13" s="85"/>
      <c r="D13" s="85"/>
      <c r="E13" s="85"/>
    </row>
    <row r="14" spans="1:5" ht="11.45" customHeight="1">
      <c r="A14" s="88" t="s">
        <v>14</v>
      </c>
      <c r="B14" s="91"/>
      <c r="C14" s="91"/>
      <c r="D14" s="91"/>
      <c r="E14" s="91"/>
    </row>
    <row r="15" spans="1:5" ht="27" customHeight="1">
      <c r="A15" s="85" t="s">
        <v>15</v>
      </c>
      <c r="B15" s="85"/>
      <c r="C15" s="85"/>
      <c r="D15" s="85"/>
      <c r="E15" s="85"/>
    </row>
    <row r="16" spans="1:5" ht="59.45" customHeight="1">
      <c r="A16" s="85" t="s">
        <v>21</v>
      </c>
      <c r="B16" s="85"/>
      <c r="C16" s="85"/>
      <c r="D16" s="85"/>
      <c r="E16" s="85"/>
    </row>
    <row r="17" spans="1:7" ht="30.6" customHeight="1">
      <c r="A17" s="92" t="s">
        <v>22</v>
      </c>
      <c r="B17" s="92"/>
      <c r="C17" s="92"/>
      <c r="D17" s="92"/>
      <c r="E17" s="92"/>
    </row>
    <row r="18" spans="1:7">
      <c r="A18" s="92"/>
      <c r="B18" s="92"/>
      <c r="C18" s="92"/>
      <c r="D18" s="92"/>
      <c r="E18" s="92"/>
      <c r="F18" s="2">
        <v>4216.8</v>
      </c>
      <c r="G18" s="2">
        <v>3</v>
      </c>
    </row>
    <row r="19" spans="1:7" ht="111.75" customHeight="1">
      <c r="A19" s="3" t="s">
        <v>6</v>
      </c>
      <c r="B19" s="3" t="s">
        <v>9</v>
      </c>
      <c r="C19" s="3" t="s">
        <v>2</v>
      </c>
      <c r="D19" s="3" t="s">
        <v>8</v>
      </c>
      <c r="E19" s="3" t="s">
        <v>7</v>
      </c>
    </row>
    <row r="20" spans="1:7" ht="48.75" customHeight="1">
      <c r="A20" s="20" t="s">
        <v>44</v>
      </c>
      <c r="B20" s="9" t="s">
        <v>23</v>
      </c>
      <c r="C20" s="3" t="s">
        <v>3</v>
      </c>
      <c r="D20" s="3">
        <v>13.9</v>
      </c>
      <c r="E20" s="25">
        <f>D20*F18*G18</f>
        <v>175840.56</v>
      </c>
    </row>
    <row r="21" spans="1:7" ht="45">
      <c r="A21" s="7" t="s">
        <v>52</v>
      </c>
      <c r="B21" s="9" t="s">
        <v>31</v>
      </c>
      <c r="C21" s="3" t="s">
        <v>3</v>
      </c>
      <c r="D21" s="3"/>
      <c r="E21" s="8">
        <f>2543.64*3</f>
        <v>7630.92</v>
      </c>
    </row>
    <row r="22" spans="1:7" ht="30">
      <c r="A22" s="7" t="s">
        <v>24</v>
      </c>
      <c r="B22" s="9" t="s">
        <v>25</v>
      </c>
      <c r="C22" s="3" t="s">
        <v>3</v>
      </c>
      <c r="D22" s="3"/>
      <c r="E22" s="15">
        <v>0</v>
      </c>
    </row>
    <row r="23" spans="1:7">
      <c r="A23" s="21" t="s">
        <v>39</v>
      </c>
      <c r="B23" s="19" t="s">
        <v>28</v>
      </c>
      <c r="C23" s="22" t="s">
        <v>3</v>
      </c>
      <c r="D23" s="22">
        <v>5</v>
      </c>
      <c r="E23" s="23">
        <f>D23*F18*G18</f>
        <v>63252</v>
      </c>
    </row>
    <row r="24" spans="1:7">
      <c r="A24" s="7" t="s">
        <v>46</v>
      </c>
      <c r="B24" s="9" t="s">
        <v>31</v>
      </c>
      <c r="C24" s="3" t="s">
        <v>32</v>
      </c>
      <c r="D24" s="3"/>
      <c r="E24" s="8">
        <v>0</v>
      </c>
    </row>
    <row r="25" spans="1:7">
      <c r="A25" s="7" t="s">
        <v>47</v>
      </c>
      <c r="B25" s="9" t="s">
        <v>31</v>
      </c>
      <c r="C25" s="3" t="s">
        <v>32</v>
      </c>
      <c r="D25" s="3"/>
      <c r="E25" s="28">
        <v>7698.54</v>
      </c>
    </row>
    <row r="26" spans="1:7">
      <c r="A26" s="7" t="s">
        <v>48</v>
      </c>
      <c r="B26" s="9" t="s">
        <v>31</v>
      </c>
      <c r="C26" s="3" t="s">
        <v>32</v>
      </c>
      <c r="D26" s="3"/>
      <c r="E26" s="8">
        <v>8272.24</v>
      </c>
    </row>
    <row r="27" spans="1:7">
      <c r="A27" s="7" t="s">
        <v>49</v>
      </c>
      <c r="B27" s="9" t="s">
        <v>31</v>
      </c>
      <c r="C27" s="3" t="s">
        <v>32</v>
      </c>
      <c r="D27" s="3"/>
      <c r="E27" s="8">
        <v>8222.2199999999993</v>
      </c>
    </row>
    <row r="28" spans="1:7">
      <c r="A28" s="29" t="s">
        <v>50</v>
      </c>
      <c r="B28" s="9" t="s">
        <v>31</v>
      </c>
      <c r="C28" s="30" t="s">
        <v>32</v>
      </c>
      <c r="D28" s="3"/>
      <c r="E28" s="15">
        <v>2363.31</v>
      </c>
    </row>
    <row r="29" spans="1:7" ht="30">
      <c r="A29" s="33" t="s">
        <v>80</v>
      </c>
      <c r="B29" s="24" t="s">
        <v>57</v>
      </c>
      <c r="C29" s="30" t="s">
        <v>32</v>
      </c>
      <c r="D29" s="40"/>
      <c r="E29" s="8">
        <v>21077.35</v>
      </c>
    </row>
    <row r="30" spans="1:7">
      <c r="A30" s="35" t="s">
        <v>45</v>
      </c>
      <c r="B30" s="24" t="s">
        <v>58</v>
      </c>
      <c r="C30" s="30" t="s">
        <v>59</v>
      </c>
      <c r="D30" s="40">
        <v>2.66</v>
      </c>
      <c r="E30" s="8">
        <f>D30*218.47</f>
        <v>581.13020000000006</v>
      </c>
    </row>
    <row r="31" spans="1:7" ht="30">
      <c r="A31" s="34" t="s">
        <v>55</v>
      </c>
      <c r="B31" s="24" t="s">
        <v>58</v>
      </c>
      <c r="C31" s="30" t="s">
        <v>59</v>
      </c>
      <c r="D31" s="40">
        <v>2</v>
      </c>
      <c r="E31" s="8">
        <f t="shared" ref="E31:E32" si="0">D31*218.47</f>
        <v>436.94</v>
      </c>
    </row>
    <row r="32" spans="1:7">
      <c r="A32" s="33" t="s">
        <v>56</v>
      </c>
      <c r="B32" s="24" t="s">
        <v>51</v>
      </c>
      <c r="C32" s="30" t="s">
        <v>59</v>
      </c>
      <c r="D32" s="40">
        <v>48</v>
      </c>
      <c r="E32" s="8">
        <f t="shared" si="0"/>
        <v>10486.56</v>
      </c>
    </row>
    <row r="33" spans="1:6">
      <c r="A33" s="36"/>
      <c r="B33" s="24"/>
      <c r="C33" s="30"/>
      <c r="D33" s="40"/>
      <c r="E33" s="8"/>
    </row>
    <row r="34" spans="1:6" s="14" customFormat="1" ht="14.25">
      <c r="A34" s="10" t="s">
        <v>29</v>
      </c>
      <c r="B34" s="11"/>
      <c r="C34" s="12"/>
      <c r="D34" s="12"/>
      <c r="E34" s="13">
        <f>SUM(E20:E33)</f>
        <v>305861.77019999997</v>
      </c>
      <c r="F34" s="27"/>
    </row>
    <row r="36" spans="1:6" ht="36.75" customHeight="1">
      <c r="A36" s="87" t="s">
        <v>61</v>
      </c>
      <c r="B36" s="87"/>
      <c r="C36" s="87"/>
      <c r="D36" s="87"/>
      <c r="E36" s="87"/>
    </row>
    <row r="37" spans="1:6" ht="33" customHeight="1">
      <c r="A37" s="85" t="s">
        <v>19</v>
      </c>
      <c r="B37" s="85"/>
      <c r="C37" s="85"/>
      <c r="D37" s="85"/>
      <c r="E37" s="85"/>
    </row>
    <row r="38" spans="1:6">
      <c r="A38" s="85" t="s">
        <v>18</v>
      </c>
      <c r="B38" s="85"/>
      <c r="C38" s="85"/>
      <c r="D38" s="85"/>
      <c r="E38" s="85"/>
    </row>
    <row r="39" spans="1:6">
      <c r="A39" s="85" t="s">
        <v>33</v>
      </c>
      <c r="B39" s="85"/>
      <c r="C39" s="85"/>
      <c r="D39" s="85"/>
      <c r="E39" s="85"/>
    </row>
    <row r="40" spans="1:6">
      <c r="A40" s="85" t="s">
        <v>16</v>
      </c>
      <c r="B40" s="85"/>
      <c r="C40" s="85"/>
      <c r="D40" s="85"/>
      <c r="E40" s="85"/>
    </row>
    <row r="41" spans="1:6">
      <c r="A41" s="86" t="s">
        <v>4</v>
      </c>
      <c r="B41" s="86"/>
      <c r="C41" s="86"/>
      <c r="D41" s="86"/>
      <c r="E41" s="86"/>
    </row>
    <row r="42" spans="1:6">
      <c r="A42" s="85" t="s">
        <v>16</v>
      </c>
      <c r="B42" s="85"/>
      <c r="C42" s="85"/>
      <c r="D42" s="85"/>
      <c r="E42" s="85"/>
    </row>
    <row r="43" spans="1:6">
      <c r="A43" s="82" t="s">
        <v>30</v>
      </c>
      <c r="B43" s="82"/>
      <c r="C43" s="82"/>
      <c r="D43" s="82"/>
      <c r="E43" s="5"/>
    </row>
    <row r="44" spans="1:6">
      <c r="B44" s="83" t="s">
        <v>17</v>
      </c>
      <c r="C44" s="83"/>
      <c r="D44" s="83"/>
      <c r="E44" s="6" t="s">
        <v>5</v>
      </c>
    </row>
    <row r="45" spans="1:6">
      <c r="A45" s="37"/>
      <c r="B45" s="37"/>
      <c r="C45" s="37"/>
      <c r="D45" s="37"/>
      <c r="E45" s="37"/>
    </row>
    <row r="46" spans="1:6">
      <c r="A46" s="82" t="s">
        <v>43</v>
      </c>
      <c r="B46" s="82"/>
      <c r="C46" s="82"/>
      <c r="D46" s="82"/>
      <c r="E46" s="5"/>
    </row>
    <row r="47" spans="1:6">
      <c r="B47" s="84" t="s">
        <v>17</v>
      </c>
      <c r="C47" s="84"/>
      <c r="D47" s="84"/>
      <c r="E47" s="6" t="s">
        <v>5</v>
      </c>
    </row>
    <row r="48" spans="1:6">
      <c r="A48" s="2" t="s">
        <v>37</v>
      </c>
    </row>
    <row r="49" spans="1:6">
      <c r="A49" s="14" t="s">
        <v>34</v>
      </c>
    </row>
    <row r="50" spans="1:6">
      <c r="A50" s="2" t="s">
        <v>40</v>
      </c>
      <c r="B50" s="16">
        <v>-98832.94</v>
      </c>
    </row>
    <row r="51" spans="1:6" ht="31.5">
      <c r="A51" s="20" t="s">
        <v>60</v>
      </c>
      <c r="B51" s="17"/>
    </row>
    <row r="52" spans="1:6">
      <c r="A52" s="2" t="s">
        <v>35</v>
      </c>
      <c r="B52" s="41">
        <v>313742.53999999998</v>
      </c>
    </row>
    <row r="53" spans="1:6">
      <c r="A53" s="2" t="s">
        <v>53</v>
      </c>
      <c r="B53" s="41">
        <f>150*3</f>
        <v>450</v>
      </c>
    </row>
    <row r="54" spans="1:6" ht="30">
      <c r="A54" s="39" t="s">
        <v>38</v>
      </c>
      <c r="B54" s="17">
        <f>E34</f>
        <v>305861.77019999997</v>
      </c>
      <c r="F54" s="26"/>
    </row>
    <row r="55" spans="1:6">
      <c r="A55" s="18" t="s">
        <v>36</v>
      </c>
      <c r="B55" s="16">
        <f>B50+B52+B53-B54</f>
        <v>-90502.170199999993</v>
      </c>
    </row>
  </sheetData>
  <mergeCells count="28">
    <mergeCell ref="A7:E7"/>
    <mergeCell ref="A1:E1"/>
    <mergeCell ref="A2:E2"/>
    <mergeCell ref="A3:E3"/>
    <mergeCell ref="D4:E4"/>
    <mergeCell ref="A6:E6"/>
    <mergeCell ref="A36:E36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43:D43"/>
    <mergeCell ref="B44:D44"/>
    <mergeCell ref="A46:D46"/>
    <mergeCell ref="B47:D47"/>
    <mergeCell ref="A37:E37"/>
    <mergeCell ref="A38:E38"/>
    <mergeCell ref="A39:E39"/>
    <mergeCell ref="A40:E40"/>
    <mergeCell ref="A41:E41"/>
    <mergeCell ref="A42:E42"/>
  </mergeCells>
  <printOptions horizontalCentered="1"/>
  <pageMargins left="0.11811023622047245" right="0.19685039370078741" top="0.39370078740157483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topLeftCell="A19" zoomScaleSheetLayoutView="100" workbookViewId="0">
      <selection activeCell="A28" sqref="A28"/>
    </sheetView>
  </sheetViews>
  <sheetFormatPr defaultColWidth="9.140625" defaultRowHeight="15"/>
  <cols>
    <col min="1" max="1" width="32.42578125" style="2" customWidth="1"/>
    <col min="2" max="2" width="21.28515625" style="2" customWidth="1"/>
    <col min="3" max="3" width="13.7109375" style="2" customWidth="1"/>
    <col min="4" max="4" width="17.42578125" style="2" customWidth="1"/>
    <col min="5" max="5" width="14.140625" style="2" customWidth="1"/>
    <col min="6" max="6" width="13.140625" style="2" bestFit="1" customWidth="1"/>
    <col min="7" max="16384" width="9.140625" style="2"/>
  </cols>
  <sheetData>
    <row r="1" spans="1:5" ht="15.75">
      <c r="A1" s="94" t="s">
        <v>10</v>
      </c>
      <c r="B1" s="94"/>
      <c r="C1" s="94"/>
      <c r="D1" s="94"/>
      <c r="E1" s="94"/>
    </row>
    <row r="2" spans="1:5" ht="32.25" customHeight="1">
      <c r="A2" s="95" t="s">
        <v>11</v>
      </c>
      <c r="B2" s="96"/>
      <c r="C2" s="96"/>
      <c r="D2" s="96"/>
      <c r="E2" s="96"/>
    </row>
    <row r="3" spans="1:5">
      <c r="A3" s="97" t="s">
        <v>70</v>
      </c>
      <c r="B3" s="97"/>
      <c r="C3" s="97"/>
      <c r="D3" s="97"/>
      <c r="E3" s="97"/>
    </row>
    <row r="4" spans="1:5" s="1" customFormat="1" ht="15.75">
      <c r="A4" s="31" t="s">
        <v>12</v>
      </c>
      <c r="B4" s="32"/>
      <c r="C4" s="32"/>
      <c r="D4" s="98" t="s">
        <v>62</v>
      </c>
      <c r="E4" s="98"/>
    </row>
    <row r="5" spans="1:5">
      <c r="A5" s="43"/>
      <c r="B5" s="4"/>
      <c r="C5" s="4"/>
      <c r="D5" s="4"/>
      <c r="E5" s="4"/>
    </row>
    <row r="6" spans="1:5" ht="17.25" customHeight="1">
      <c r="A6" s="85" t="s">
        <v>0</v>
      </c>
      <c r="B6" s="85"/>
      <c r="C6" s="85"/>
      <c r="D6" s="85"/>
      <c r="E6" s="85"/>
    </row>
    <row r="7" spans="1:5">
      <c r="A7" s="93" t="s">
        <v>20</v>
      </c>
      <c r="B7" s="93"/>
      <c r="C7" s="93"/>
      <c r="D7" s="93"/>
      <c r="E7" s="93"/>
    </row>
    <row r="8" spans="1:5">
      <c r="A8" s="88" t="s">
        <v>1</v>
      </c>
      <c r="B8" s="88"/>
      <c r="C8" s="88"/>
      <c r="D8" s="88"/>
      <c r="E8" s="88"/>
    </row>
    <row r="9" spans="1:5" ht="16.149999999999999" customHeight="1">
      <c r="A9" s="85" t="s">
        <v>41</v>
      </c>
      <c r="B9" s="85"/>
      <c r="C9" s="85"/>
      <c r="D9" s="85"/>
      <c r="E9" s="85"/>
    </row>
    <row r="10" spans="1:5" ht="24" customHeight="1">
      <c r="A10" s="89" t="s">
        <v>13</v>
      </c>
      <c r="B10" s="90"/>
      <c r="C10" s="90"/>
      <c r="D10" s="90"/>
      <c r="E10" s="90"/>
    </row>
    <row r="11" spans="1:5" ht="29.25" customHeight="1">
      <c r="A11" s="85" t="s">
        <v>42</v>
      </c>
      <c r="B11" s="85"/>
      <c r="C11" s="85"/>
      <c r="D11" s="85"/>
      <c r="E11" s="85"/>
    </row>
    <row r="12" spans="1:5" ht="15.75" customHeight="1">
      <c r="A12" s="85" t="s">
        <v>26</v>
      </c>
      <c r="B12" s="85"/>
      <c r="C12" s="85"/>
      <c r="D12" s="85"/>
      <c r="E12" s="85"/>
    </row>
    <row r="13" spans="1:5" ht="17.25" customHeight="1">
      <c r="A13" s="85" t="s">
        <v>27</v>
      </c>
      <c r="B13" s="85"/>
      <c r="C13" s="85"/>
      <c r="D13" s="85"/>
      <c r="E13" s="85"/>
    </row>
    <row r="14" spans="1:5" ht="11.45" customHeight="1">
      <c r="A14" s="88" t="s">
        <v>14</v>
      </c>
      <c r="B14" s="91"/>
      <c r="C14" s="91"/>
      <c r="D14" s="91"/>
      <c r="E14" s="91"/>
    </row>
    <row r="15" spans="1:5" ht="27" customHeight="1">
      <c r="A15" s="85" t="s">
        <v>15</v>
      </c>
      <c r="B15" s="85"/>
      <c r="C15" s="85"/>
      <c r="D15" s="85"/>
      <c r="E15" s="85"/>
    </row>
    <row r="16" spans="1:5" ht="59.45" customHeight="1">
      <c r="A16" s="85" t="s">
        <v>21</v>
      </c>
      <c r="B16" s="85"/>
      <c r="C16" s="85"/>
      <c r="D16" s="85"/>
      <c r="E16" s="85"/>
    </row>
    <row r="17" spans="1:7" ht="30.6" customHeight="1">
      <c r="A17" s="92" t="s">
        <v>22</v>
      </c>
      <c r="B17" s="92"/>
      <c r="C17" s="92"/>
      <c r="D17" s="92"/>
      <c r="E17" s="92"/>
    </row>
    <row r="18" spans="1:7">
      <c r="A18" s="92"/>
      <c r="B18" s="92"/>
      <c r="C18" s="92"/>
      <c r="D18" s="92"/>
      <c r="E18" s="92"/>
      <c r="F18" s="2">
        <v>4216.8</v>
      </c>
      <c r="G18" s="2">
        <v>3</v>
      </c>
    </row>
    <row r="19" spans="1:7" ht="111.75" customHeight="1">
      <c r="A19" s="3" t="s">
        <v>6</v>
      </c>
      <c r="B19" s="3" t="s">
        <v>9</v>
      </c>
      <c r="C19" s="3" t="s">
        <v>2</v>
      </c>
      <c r="D19" s="3" t="s">
        <v>8</v>
      </c>
      <c r="E19" s="3" t="s">
        <v>7</v>
      </c>
    </row>
    <row r="20" spans="1:7" ht="48.75" customHeight="1">
      <c r="A20" s="20" t="s">
        <v>44</v>
      </c>
      <c r="B20" s="9" t="s">
        <v>23</v>
      </c>
      <c r="C20" s="3" t="s">
        <v>3</v>
      </c>
      <c r="D20" s="3">
        <v>13.9</v>
      </c>
      <c r="E20" s="25">
        <f>D20*F18*G18</f>
        <v>175840.56</v>
      </c>
    </row>
    <row r="21" spans="1:7" ht="30">
      <c r="A21" s="7" t="s">
        <v>24</v>
      </c>
      <c r="B21" s="9" t="s">
        <v>25</v>
      </c>
      <c r="C21" s="3" t="s">
        <v>3</v>
      </c>
      <c r="D21" s="3"/>
      <c r="E21" s="15">
        <v>0</v>
      </c>
    </row>
    <row r="22" spans="1:7">
      <c r="A22" s="21" t="s">
        <v>39</v>
      </c>
      <c r="B22" s="19" t="s">
        <v>28</v>
      </c>
      <c r="C22" s="22" t="s">
        <v>3</v>
      </c>
      <c r="D22" s="22">
        <v>5</v>
      </c>
      <c r="E22" s="23">
        <f>D22*F18*G18</f>
        <v>63252</v>
      </c>
    </row>
    <row r="23" spans="1:7">
      <c r="A23" s="7" t="s">
        <v>46</v>
      </c>
      <c r="B23" s="9" t="s">
        <v>63</v>
      </c>
      <c r="C23" s="3" t="s">
        <v>32</v>
      </c>
      <c r="D23" s="3"/>
      <c r="E23" s="8">
        <v>0</v>
      </c>
    </row>
    <row r="24" spans="1:7">
      <c r="A24" s="7" t="s">
        <v>47</v>
      </c>
      <c r="B24" s="9" t="s">
        <v>63</v>
      </c>
      <c r="C24" s="3" t="s">
        <v>32</v>
      </c>
      <c r="D24" s="3"/>
      <c r="E24" s="28">
        <v>887.93</v>
      </c>
    </row>
    <row r="25" spans="1:7">
      <c r="A25" s="7" t="s">
        <v>48</v>
      </c>
      <c r="B25" s="9" t="s">
        <v>63</v>
      </c>
      <c r="C25" s="3" t="s">
        <v>32</v>
      </c>
      <c r="D25" s="3"/>
      <c r="E25" s="8">
        <v>7924.56</v>
      </c>
    </row>
    <row r="26" spans="1:7">
      <c r="A26" s="7" t="s">
        <v>49</v>
      </c>
      <c r="B26" s="9" t="s">
        <v>63</v>
      </c>
      <c r="C26" s="3" t="s">
        <v>32</v>
      </c>
      <c r="D26" s="3"/>
      <c r="E26" s="8">
        <v>8222.2199999999993</v>
      </c>
    </row>
    <row r="27" spans="1:7">
      <c r="A27" s="29" t="s">
        <v>50</v>
      </c>
      <c r="B27" s="9" t="s">
        <v>63</v>
      </c>
      <c r="C27" s="30" t="s">
        <v>32</v>
      </c>
      <c r="D27" s="3"/>
      <c r="E27" s="15">
        <v>1668.91</v>
      </c>
    </row>
    <row r="28" spans="1:7" ht="30">
      <c r="A28" s="33" t="s">
        <v>64</v>
      </c>
      <c r="B28" s="45" t="s">
        <v>65</v>
      </c>
      <c r="C28" s="30" t="s">
        <v>32</v>
      </c>
      <c r="D28" s="30"/>
      <c r="E28" s="46">
        <v>4770.3999999999996</v>
      </c>
    </row>
    <row r="29" spans="1:7">
      <c r="A29" s="33" t="s">
        <v>66</v>
      </c>
      <c r="B29" s="45" t="s">
        <v>65</v>
      </c>
      <c r="C29" s="30"/>
      <c r="D29" s="30"/>
      <c r="E29" s="46">
        <v>2746.7</v>
      </c>
    </row>
    <row r="30" spans="1:7" s="14" customFormat="1" ht="14.25">
      <c r="A30" s="10" t="s">
        <v>29</v>
      </c>
      <c r="B30" s="11"/>
      <c r="C30" s="12"/>
      <c r="D30" s="12"/>
      <c r="E30" s="13">
        <f>SUM(E20:E29)</f>
        <v>265313.28000000003</v>
      </c>
      <c r="F30" s="27"/>
    </row>
    <row r="32" spans="1:7" ht="36.75" customHeight="1">
      <c r="A32" s="87" t="s">
        <v>67</v>
      </c>
      <c r="B32" s="87"/>
      <c r="C32" s="87"/>
      <c r="D32" s="87"/>
      <c r="E32" s="87"/>
    </row>
    <row r="33" spans="1:5" ht="33" customHeight="1">
      <c r="A33" s="85" t="s">
        <v>19</v>
      </c>
      <c r="B33" s="85"/>
      <c r="C33" s="85"/>
      <c r="D33" s="85"/>
      <c r="E33" s="85"/>
    </row>
    <row r="34" spans="1:5">
      <c r="A34" s="85" t="s">
        <v>18</v>
      </c>
      <c r="B34" s="85"/>
      <c r="C34" s="85"/>
      <c r="D34" s="85"/>
      <c r="E34" s="85"/>
    </row>
    <row r="35" spans="1:5">
      <c r="A35" s="85" t="s">
        <v>33</v>
      </c>
      <c r="B35" s="85"/>
      <c r="C35" s="85"/>
      <c r="D35" s="85"/>
      <c r="E35" s="85"/>
    </row>
    <row r="36" spans="1:5">
      <c r="A36" s="85" t="s">
        <v>16</v>
      </c>
      <c r="B36" s="85"/>
      <c r="C36" s="85"/>
      <c r="D36" s="85"/>
      <c r="E36" s="85"/>
    </row>
    <row r="37" spans="1:5">
      <c r="A37" s="86" t="s">
        <v>4</v>
      </c>
      <c r="B37" s="86"/>
      <c r="C37" s="86"/>
      <c r="D37" s="86"/>
      <c r="E37" s="86"/>
    </row>
    <row r="38" spans="1:5">
      <c r="A38" s="85" t="s">
        <v>16</v>
      </c>
      <c r="B38" s="85"/>
      <c r="C38" s="85"/>
      <c r="D38" s="85"/>
      <c r="E38" s="85"/>
    </row>
    <row r="39" spans="1:5">
      <c r="A39" s="82" t="s">
        <v>30</v>
      </c>
      <c r="B39" s="82"/>
      <c r="C39" s="82"/>
      <c r="D39" s="82"/>
      <c r="E39" s="5"/>
    </row>
    <row r="40" spans="1:5">
      <c r="B40" s="83" t="s">
        <v>17</v>
      </c>
      <c r="C40" s="83"/>
      <c r="D40" s="83"/>
      <c r="E40" s="6" t="s">
        <v>5</v>
      </c>
    </row>
    <row r="41" spans="1:5">
      <c r="A41" s="42"/>
      <c r="B41" s="42"/>
      <c r="C41" s="42"/>
      <c r="D41" s="42"/>
      <c r="E41" s="42"/>
    </row>
    <row r="42" spans="1:5">
      <c r="A42" s="82" t="s">
        <v>43</v>
      </c>
      <c r="B42" s="82"/>
      <c r="C42" s="82"/>
      <c r="D42" s="82"/>
      <c r="E42" s="5"/>
    </row>
    <row r="43" spans="1:5">
      <c r="B43" s="84" t="s">
        <v>17</v>
      </c>
      <c r="C43" s="84"/>
      <c r="D43" s="84"/>
      <c r="E43" s="6" t="s">
        <v>5</v>
      </c>
    </row>
    <row r="44" spans="1:5">
      <c r="A44" s="2" t="s">
        <v>37</v>
      </c>
    </row>
    <row r="45" spans="1:5">
      <c r="A45" s="14" t="s">
        <v>34</v>
      </c>
    </row>
    <row r="46" spans="1:5">
      <c r="A46" s="2" t="s">
        <v>40</v>
      </c>
      <c r="B46" s="16">
        <f>'1 кв'!B55</f>
        <v>-90502.170199999993</v>
      </c>
    </row>
    <row r="47" spans="1:5" ht="31.5">
      <c r="A47" s="20" t="s">
        <v>68</v>
      </c>
      <c r="B47" s="17"/>
    </row>
    <row r="48" spans="1:5">
      <c r="A48" s="2" t="s">
        <v>35</v>
      </c>
      <c r="B48" s="41">
        <f>278905.35-438.73</f>
        <v>278466.62</v>
      </c>
    </row>
    <row r="49" spans="1:6">
      <c r="A49" s="2" t="s">
        <v>53</v>
      </c>
      <c r="B49" s="41">
        <f>150*3</f>
        <v>450</v>
      </c>
    </row>
    <row r="50" spans="1:6" ht="30">
      <c r="A50" s="44" t="s">
        <v>38</v>
      </c>
      <c r="B50" s="17">
        <f>E30</f>
        <v>265313.28000000003</v>
      </c>
      <c r="F50" s="26"/>
    </row>
    <row r="51" spans="1:6">
      <c r="A51" s="18" t="s">
        <v>36</v>
      </c>
      <c r="B51" s="16">
        <f>B46+B48+B49-B50</f>
        <v>-76898.830200000026</v>
      </c>
    </row>
  </sheetData>
  <mergeCells count="28">
    <mergeCell ref="A39:D39"/>
    <mergeCell ref="B40:D40"/>
    <mergeCell ref="A42:D42"/>
    <mergeCell ref="B43:D43"/>
    <mergeCell ref="A33:E33"/>
    <mergeCell ref="A34:E34"/>
    <mergeCell ref="A35:E35"/>
    <mergeCell ref="A36:E36"/>
    <mergeCell ref="A37:E37"/>
    <mergeCell ref="A38:E38"/>
    <mergeCell ref="A32:E32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11811023622047245" right="0.19685039370078741" top="0.39370078740157483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topLeftCell="A19" zoomScaleSheetLayoutView="100" workbookViewId="0">
      <selection activeCell="A28" sqref="A28:A30"/>
    </sheetView>
  </sheetViews>
  <sheetFormatPr defaultColWidth="9.140625" defaultRowHeight="15"/>
  <cols>
    <col min="1" max="1" width="32.42578125" style="2" customWidth="1"/>
    <col min="2" max="2" width="21.28515625" style="2" customWidth="1"/>
    <col min="3" max="3" width="13.7109375" style="2" customWidth="1"/>
    <col min="4" max="4" width="17.42578125" style="2" customWidth="1"/>
    <col min="5" max="5" width="14.140625" style="2" customWidth="1"/>
    <col min="6" max="6" width="13.140625" style="2" bestFit="1" customWidth="1"/>
    <col min="7" max="16384" width="9.140625" style="2"/>
  </cols>
  <sheetData>
    <row r="1" spans="1:5" ht="15.75">
      <c r="A1" s="94" t="s">
        <v>10</v>
      </c>
      <c r="B1" s="94"/>
      <c r="C1" s="94"/>
      <c r="D1" s="94"/>
      <c r="E1" s="94"/>
    </row>
    <row r="2" spans="1:5" ht="32.25" customHeight="1">
      <c r="A2" s="95" t="s">
        <v>11</v>
      </c>
      <c r="B2" s="96"/>
      <c r="C2" s="96"/>
      <c r="D2" s="96"/>
      <c r="E2" s="96"/>
    </row>
    <row r="3" spans="1:5">
      <c r="A3" s="97" t="s">
        <v>71</v>
      </c>
      <c r="B3" s="97"/>
      <c r="C3" s="97"/>
      <c r="D3" s="97"/>
      <c r="E3" s="97"/>
    </row>
    <row r="4" spans="1:5" s="1" customFormat="1" ht="15.75">
      <c r="A4" s="50" t="s">
        <v>12</v>
      </c>
      <c r="B4" s="51"/>
      <c r="C4" s="51"/>
      <c r="D4" s="99" t="s">
        <v>72</v>
      </c>
      <c r="E4" s="99"/>
    </row>
    <row r="5" spans="1:5">
      <c r="A5" s="48"/>
      <c r="B5" s="4"/>
      <c r="C5" s="4"/>
      <c r="D5" s="4"/>
      <c r="E5" s="4"/>
    </row>
    <row r="6" spans="1:5" ht="17.25" customHeight="1">
      <c r="A6" s="85" t="s">
        <v>0</v>
      </c>
      <c r="B6" s="85"/>
      <c r="C6" s="85"/>
      <c r="D6" s="85"/>
      <c r="E6" s="85"/>
    </row>
    <row r="7" spans="1:5">
      <c r="A7" s="93" t="s">
        <v>20</v>
      </c>
      <c r="B7" s="93"/>
      <c r="C7" s="93"/>
      <c r="D7" s="93"/>
      <c r="E7" s="93"/>
    </row>
    <row r="8" spans="1:5">
      <c r="A8" s="88" t="s">
        <v>1</v>
      </c>
      <c r="B8" s="88"/>
      <c r="C8" s="88"/>
      <c r="D8" s="88"/>
      <c r="E8" s="88"/>
    </row>
    <row r="9" spans="1:5" ht="16.149999999999999" customHeight="1">
      <c r="A9" s="85" t="s">
        <v>41</v>
      </c>
      <c r="B9" s="85"/>
      <c r="C9" s="85"/>
      <c r="D9" s="85"/>
      <c r="E9" s="85"/>
    </row>
    <row r="10" spans="1:5" ht="24" customHeight="1">
      <c r="A10" s="89" t="s">
        <v>13</v>
      </c>
      <c r="B10" s="90"/>
      <c r="C10" s="90"/>
      <c r="D10" s="90"/>
      <c r="E10" s="90"/>
    </row>
    <row r="11" spans="1:5" ht="29.25" customHeight="1">
      <c r="A11" s="85" t="s">
        <v>42</v>
      </c>
      <c r="B11" s="85"/>
      <c r="C11" s="85"/>
      <c r="D11" s="85"/>
      <c r="E11" s="85"/>
    </row>
    <row r="12" spans="1:5" ht="15.75" customHeight="1">
      <c r="A12" s="85" t="s">
        <v>26</v>
      </c>
      <c r="B12" s="85"/>
      <c r="C12" s="85"/>
      <c r="D12" s="85"/>
      <c r="E12" s="85"/>
    </row>
    <row r="13" spans="1:5" ht="17.25" customHeight="1">
      <c r="A13" s="85" t="s">
        <v>27</v>
      </c>
      <c r="B13" s="85"/>
      <c r="C13" s="85"/>
      <c r="D13" s="85"/>
      <c r="E13" s="85"/>
    </row>
    <row r="14" spans="1:5" ht="11.45" customHeight="1">
      <c r="A14" s="88" t="s">
        <v>14</v>
      </c>
      <c r="B14" s="91"/>
      <c r="C14" s="91"/>
      <c r="D14" s="91"/>
      <c r="E14" s="91"/>
    </row>
    <row r="15" spans="1:5" ht="27" customHeight="1">
      <c r="A15" s="85" t="s">
        <v>15</v>
      </c>
      <c r="B15" s="85"/>
      <c r="C15" s="85"/>
      <c r="D15" s="85"/>
      <c r="E15" s="85"/>
    </row>
    <row r="16" spans="1:5" ht="59.45" customHeight="1">
      <c r="A16" s="85" t="s">
        <v>21</v>
      </c>
      <c r="B16" s="85"/>
      <c r="C16" s="85"/>
      <c r="D16" s="85"/>
      <c r="E16" s="85"/>
    </row>
    <row r="17" spans="1:7" ht="30.6" customHeight="1">
      <c r="A17" s="92" t="s">
        <v>22</v>
      </c>
      <c r="B17" s="92"/>
      <c r="C17" s="92"/>
      <c r="D17" s="92"/>
      <c r="E17" s="92"/>
    </row>
    <row r="18" spans="1:7">
      <c r="A18" s="92"/>
      <c r="B18" s="92"/>
      <c r="C18" s="92"/>
      <c r="D18" s="92"/>
      <c r="E18" s="92"/>
      <c r="F18" s="2">
        <v>4216.8</v>
      </c>
      <c r="G18" s="2">
        <v>3</v>
      </c>
    </row>
    <row r="19" spans="1:7" ht="111.75" customHeight="1">
      <c r="A19" s="3" t="s">
        <v>6</v>
      </c>
      <c r="B19" s="3" t="s">
        <v>9</v>
      </c>
      <c r="C19" s="3" t="s">
        <v>2</v>
      </c>
      <c r="D19" s="3" t="s">
        <v>8</v>
      </c>
      <c r="E19" s="3" t="s">
        <v>7</v>
      </c>
    </row>
    <row r="20" spans="1:7" ht="48.75" customHeight="1">
      <c r="A20" s="20" t="s">
        <v>44</v>
      </c>
      <c r="B20" s="9" t="s">
        <v>23</v>
      </c>
      <c r="C20" s="3" t="s">
        <v>3</v>
      </c>
      <c r="D20" s="3">
        <v>15.01</v>
      </c>
      <c r="E20" s="25">
        <f>D20*F18*G18</f>
        <v>189882.50400000002</v>
      </c>
    </row>
    <row r="21" spans="1:7" ht="30">
      <c r="A21" s="7" t="s">
        <v>24</v>
      </c>
      <c r="B21" s="9" t="s">
        <v>25</v>
      </c>
      <c r="C21" s="3" t="s">
        <v>3</v>
      </c>
      <c r="D21" s="3"/>
      <c r="E21" s="15">
        <v>0</v>
      </c>
    </row>
    <row r="22" spans="1:7">
      <c r="A22" s="21" t="s">
        <v>39</v>
      </c>
      <c r="B22" s="19" t="s">
        <v>28</v>
      </c>
      <c r="C22" s="22" t="s">
        <v>3</v>
      </c>
      <c r="D22" s="22">
        <v>5.42</v>
      </c>
      <c r="E22" s="23">
        <f>D22*F18*G18</f>
        <v>68565.168000000005</v>
      </c>
    </row>
    <row r="23" spans="1:7">
      <c r="A23" s="7" t="s">
        <v>46</v>
      </c>
      <c r="B23" s="9" t="s">
        <v>73</v>
      </c>
      <c r="C23" s="3" t="s">
        <v>32</v>
      </c>
      <c r="D23" s="3"/>
      <c r="E23" s="8">
        <v>22589.95</v>
      </c>
    </row>
    <row r="24" spans="1:7">
      <c r="A24" s="7" t="s">
        <v>47</v>
      </c>
      <c r="B24" s="9" t="s">
        <v>73</v>
      </c>
      <c r="C24" s="3" t="s">
        <v>32</v>
      </c>
      <c r="D24" s="3"/>
      <c r="E24" s="28">
        <v>4457.0200000000004</v>
      </c>
    </row>
    <row r="25" spans="1:7">
      <c r="A25" s="7" t="s">
        <v>48</v>
      </c>
      <c r="B25" s="9" t="s">
        <v>73</v>
      </c>
      <c r="C25" s="3" t="s">
        <v>32</v>
      </c>
      <c r="D25" s="3"/>
      <c r="E25" s="8">
        <v>7707.4</v>
      </c>
    </row>
    <row r="26" spans="1:7">
      <c r="A26" s="7" t="s">
        <v>49</v>
      </c>
      <c r="B26" s="9" t="s">
        <v>73</v>
      </c>
      <c r="C26" s="3" t="s">
        <v>32</v>
      </c>
      <c r="D26" s="3"/>
      <c r="E26" s="8">
        <v>10959.32</v>
      </c>
    </row>
    <row r="27" spans="1:7">
      <c r="A27" s="29" t="s">
        <v>50</v>
      </c>
      <c r="B27" s="9" t="s">
        <v>73</v>
      </c>
      <c r="C27" s="30" t="s">
        <v>32</v>
      </c>
      <c r="D27" s="3"/>
      <c r="E27" s="15">
        <v>1525.67</v>
      </c>
    </row>
    <row r="28" spans="1:7" ht="30">
      <c r="A28" s="36" t="s">
        <v>77</v>
      </c>
      <c r="B28" s="45" t="s">
        <v>76</v>
      </c>
      <c r="C28" s="30" t="s">
        <v>32</v>
      </c>
      <c r="D28" s="30"/>
      <c r="E28" s="46">
        <v>14631.23</v>
      </c>
    </row>
    <row r="29" spans="1:7">
      <c r="A29" s="36" t="s">
        <v>74</v>
      </c>
      <c r="B29" s="45" t="s">
        <v>76</v>
      </c>
      <c r="C29" s="30" t="s">
        <v>32</v>
      </c>
      <c r="D29" s="30"/>
      <c r="E29" s="46">
        <v>11095.24</v>
      </c>
    </row>
    <row r="30" spans="1:7" ht="30">
      <c r="A30" s="36" t="s">
        <v>75</v>
      </c>
      <c r="B30" s="45" t="s">
        <v>76</v>
      </c>
      <c r="C30" s="30" t="s">
        <v>32</v>
      </c>
      <c r="D30" s="30"/>
      <c r="E30" s="46">
        <v>1620.72</v>
      </c>
    </row>
    <row r="31" spans="1:7" s="14" customFormat="1" ht="14.25">
      <c r="A31" s="10" t="s">
        <v>29</v>
      </c>
      <c r="B31" s="11"/>
      <c r="C31" s="12"/>
      <c r="D31" s="12"/>
      <c r="E31" s="13">
        <f>SUM(E20:E30)</f>
        <v>333034.22200000001</v>
      </c>
      <c r="F31" s="27"/>
    </row>
    <row r="33" spans="1:5" ht="36.75" customHeight="1">
      <c r="A33" s="87" t="s">
        <v>78</v>
      </c>
      <c r="B33" s="87"/>
      <c r="C33" s="87"/>
      <c r="D33" s="87"/>
      <c r="E33" s="87"/>
    </row>
    <row r="34" spans="1:5" ht="33" customHeight="1">
      <c r="A34" s="85" t="s">
        <v>19</v>
      </c>
      <c r="B34" s="85"/>
      <c r="C34" s="85"/>
      <c r="D34" s="85"/>
      <c r="E34" s="85"/>
    </row>
    <row r="35" spans="1:5">
      <c r="A35" s="85" t="s">
        <v>18</v>
      </c>
      <c r="B35" s="85"/>
      <c r="C35" s="85"/>
      <c r="D35" s="85"/>
      <c r="E35" s="85"/>
    </row>
    <row r="36" spans="1:5">
      <c r="A36" s="85" t="s">
        <v>33</v>
      </c>
      <c r="B36" s="85"/>
      <c r="C36" s="85"/>
      <c r="D36" s="85"/>
      <c r="E36" s="85"/>
    </row>
    <row r="37" spans="1:5">
      <c r="A37" s="85" t="s">
        <v>16</v>
      </c>
      <c r="B37" s="85"/>
      <c r="C37" s="85"/>
      <c r="D37" s="85"/>
      <c r="E37" s="85"/>
    </row>
    <row r="38" spans="1:5">
      <c r="A38" s="86" t="s">
        <v>4</v>
      </c>
      <c r="B38" s="86"/>
      <c r="C38" s="86"/>
      <c r="D38" s="86"/>
      <c r="E38" s="86"/>
    </row>
    <row r="39" spans="1:5">
      <c r="A39" s="85" t="s">
        <v>16</v>
      </c>
      <c r="B39" s="85"/>
      <c r="C39" s="85"/>
      <c r="D39" s="85"/>
      <c r="E39" s="85"/>
    </row>
    <row r="40" spans="1:5">
      <c r="A40" s="82" t="s">
        <v>30</v>
      </c>
      <c r="B40" s="82"/>
      <c r="C40" s="82"/>
      <c r="D40" s="82"/>
      <c r="E40" s="5"/>
    </row>
    <row r="41" spans="1:5">
      <c r="B41" s="83" t="s">
        <v>17</v>
      </c>
      <c r="C41" s="83"/>
      <c r="D41" s="83"/>
      <c r="E41" s="6" t="s">
        <v>5</v>
      </c>
    </row>
    <row r="42" spans="1:5">
      <c r="A42" s="47"/>
      <c r="B42" s="47"/>
      <c r="C42" s="47"/>
      <c r="D42" s="47"/>
      <c r="E42" s="47"/>
    </row>
    <row r="43" spans="1:5">
      <c r="A43" s="82" t="s">
        <v>43</v>
      </c>
      <c r="B43" s="82"/>
      <c r="C43" s="82"/>
      <c r="D43" s="82"/>
      <c r="E43" s="5"/>
    </row>
    <row r="44" spans="1:5">
      <c r="B44" s="84" t="s">
        <v>17</v>
      </c>
      <c r="C44" s="84"/>
      <c r="D44" s="84"/>
      <c r="E44" s="6" t="s">
        <v>5</v>
      </c>
    </row>
    <row r="45" spans="1:5">
      <c r="A45" s="2" t="s">
        <v>37</v>
      </c>
    </row>
    <row r="46" spans="1:5">
      <c r="A46" s="14" t="s">
        <v>34</v>
      </c>
    </row>
    <row r="47" spans="1:5">
      <c r="A47" s="2" t="s">
        <v>40</v>
      </c>
      <c r="B47" s="16">
        <f>'2кв'!B51</f>
        <v>-76898.830200000026</v>
      </c>
    </row>
    <row r="48" spans="1:5" ht="31.5">
      <c r="A48" s="20" t="s">
        <v>79</v>
      </c>
      <c r="B48" s="17"/>
    </row>
    <row r="49" spans="1:6">
      <c r="A49" s="2" t="s">
        <v>35</v>
      </c>
      <c r="B49" s="41">
        <f>314481.14-403.73</f>
        <v>314077.41000000003</v>
      </c>
    </row>
    <row r="50" spans="1:6">
      <c r="A50" s="2" t="s">
        <v>53</v>
      </c>
      <c r="B50" s="41">
        <f>150*3</f>
        <v>450</v>
      </c>
    </row>
    <row r="51" spans="1:6" ht="30">
      <c r="A51" s="49" t="s">
        <v>38</v>
      </c>
      <c r="B51" s="17">
        <f>E31</f>
        <v>333034.22200000001</v>
      </c>
      <c r="F51" s="26"/>
    </row>
    <row r="52" spans="1:6">
      <c r="A52" s="18" t="s">
        <v>36</v>
      </c>
      <c r="B52" s="16">
        <f>B47+B49+B50-B51</f>
        <v>-95405.642200000002</v>
      </c>
    </row>
  </sheetData>
  <mergeCells count="28">
    <mergeCell ref="A7:E7"/>
    <mergeCell ref="A1:E1"/>
    <mergeCell ref="A2:E2"/>
    <mergeCell ref="A3:E3"/>
    <mergeCell ref="D4:E4"/>
    <mergeCell ref="A6:E6"/>
    <mergeCell ref="A33:E33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40:D40"/>
    <mergeCell ref="B41:D41"/>
    <mergeCell ref="A43:D43"/>
    <mergeCell ref="B44:D44"/>
    <mergeCell ref="A34:E34"/>
    <mergeCell ref="A35:E35"/>
    <mergeCell ref="A36:E36"/>
    <mergeCell ref="A37:E37"/>
    <mergeCell ref="A38:E38"/>
    <mergeCell ref="A39:E39"/>
  </mergeCells>
  <printOptions horizontalCentered="1"/>
  <pageMargins left="0.11811023622047245" right="0.19685039370078741" top="0.39370078740157483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topLeftCell="A22" zoomScaleSheetLayoutView="100" workbookViewId="0">
      <selection activeCell="A28" sqref="A28"/>
    </sheetView>
  </sheetViews>
  <sheetFormatPr defaultColWidth="9.140625" defaultRowHeight="15"/>
  <cols>
    <col min="1" max="1" width="32.42578125" style="2" customWidth="1"/>
    <col min="2" max="2" width="21.28515625" style="2" customWidth="1"/>
    <col min="3" max="3" width="13.7109375" style="2" customWidth="1"/>
    <col min="4" max="4" width="17.42578125" style="2" customWidth="1"/>
    <col min="5" max="5" width="14.140625" style="2" customWidth="1"/>
    <col min="6" max="6" width="13.140625" style="2" bestFit="1" customWidth="1"/>
    <col min="7" max="16384" width="9.140625" style="2"/>
  </cols>
  <sheetData>
    <row r="1" spans="1:5" ht="15.75">
      <c r="A1" s="94" t="s">
        <v>10</v>
      </c>
      <c r="B1" s="94"/>
      <c r="C1" s="94"/>
      <c r="D1" s="94"/>
      <c r="E1" s="94"/>
    </row>
    <row r="2" spans="1:5" ht="32.25" customHeight="1">
      <c r="A2" s="95" t="s">
        <v>11</v>
      </c>
      <c r="B2" s="96"/>
      <c r="C2" s="96"/>
      <c r="D2" s="96"/>
      <c r="E2" s="96"/>
    </row>
    <row r="3" spans="1:5">
      <c r="A3" s="97" t="s">
        <v>81</v>
      </c>
      <c r="B3" s="97"/>
      <c r="C3" s="97"/>
      <c r="D3" s="97"/>
      <c r="E3" s="97"/>
    </row>
    <row r="4" spans="1:5" s="1" customFormat="1" ht="15.75">
      <c r="A4" s="50" t="s">
        <v>12</v>
      </c>
      <c r="B4" s="51"/>
      <c r="C4" s="51"/>
      <c r="D4" s="99" t="s">
        <v>82</v>
      </c>
      <c r="E4" s="99"/>
    </row>
    <row r="5" spans="1:5">
      <c r="A5" s="53"/>
      <c r="B5" s="4"/>
      <c r="C5" s="4"/>
      <c r="D5" s="4"/>
      <c r="E5" s="4"/>
    </row>
    <row r="6" spans="1:5" ht="17.25" customHeight="1">
      <c r="A6" s="85" t="s">
        <v>0</v>
      </c>
      <c r="B6" s="85"/>
      <c r="C6" s="85"/>
      <c r="D6" s="85"/>
      <c r="E6" s="85"/>
    </row>
    <row r="7" spans="1:5">
      <c r="A7" s="93" t="s">
        <v>20</v>
      </c>
      <c r="B7" s="93"/>
      <c r="C7" s="93"/>
      <c r="D7" s="93"/>
      <c r="E7" s="93"/>
    </row>
    <row r="8" spans="1:5">
      <c r="A8" s="88" t="s">
        <v>1</v>
      </c>
      <c r="B8" s="88"/>
      <c r="C8" s="88"/>
      <c r="D8" s="88"/>
      <c r="E8" s="88"/>
    </row>
    <row r="9" spans="1:5" ht="16.149999999999999" customHeight="1">
      <c r="A9" s="85" t="s">
        <v>41</v>
      </c>
      <c r="B9" s="85"/>
      <c r="C9" s="85"/>
      <c r="D9" s="85"/>
      <c r="E9" s="85"/>
    </row>
    <row r="10" spans="1:5" ht="24" customHeight="1">
      <c r="A10" s="89" t="s">
        <v>13</v>
      </c>
      <c r="B10" s="90"/>
      <c r="C10" s="90"/>
      <c r="D10" s="90"/>
      <c r="E10" s="90"/>
    </row>
    <row r="11" spans="1:5" ht="29.25" customHeight="1">
      <c r="A11" s="85" t="s">
        <v>42</v>
      </c>
      <c r="B11" s="85"/>
      <c r="C11" s="85"/>
      <c r="D11" s="85"/>
      <c r="E11" s="85"/>
    </row>
    <row r="12" spans="1:5" ht="15.75" customHeight="1">
      <c r="A12" s="85" t="s">
        <v>26</v>
      </c>
      <c r="B12" s="85"/>
      <c r="C12" s="85"/>
      <c r="D12" s="85"/>
      <c r="E12" s="85"/>
    </row>
    <row r="13" spans="1:5" ht="17.25" customHeight="1">
      <c r="A13" s="85" t="s">
        <v>27</v>
      </c>
      <c r="B13" s="85"/>
      <c r="C13" s="85"/>
      <c r="D13" s="85"/>
      <c r="E13" s="85"/>
    </row>
    <row r="14" spans="1:5" ht="11.45" customHeight="1">
      <c r="A14" s="88" t="s">
        <v>14</v>
      </c>
      <c r="B14" s="91"/>
      <c r="C14" s="91"/>
      <c r="D14" s="91"/>
      <c r="E14" s="91"/>
    </row>
    <row r="15" spans="1:5" ht="27" customHeight="1">
      <c r="A15" s="85" t="s">
        <v>15</v>
      </c>
      <c r="B15" s="85"/>
      <c r="C15" s="85"/>
      <c r="D15" s="85"/>
      <c r="E15" s="85"/>
    </row>
    <row r="16" spans="1:5" ht="59.45" customHeight="1">
      <c r="A16" s="85" t="s">
        <v>21</v>
      </c>
      <c r="B16" s="85"/>
      <c r="C16" s="85"/>
      <c r="D16" s="85"/>
      <c r="E16" s="85"/>
    </row>
    <row r="17" spans="1:7" ht="30.6" customHeight="1">
      <c r="A17" s="92" t="s">
        <v>22</v>
      </c>
      <c r="B17" s="92"/>
      <c r="C17" s="92"/>
      <c r="D17" s="92"/>
      <c r="E17" s="92"/>
    </row>
    <row r="18" spans="1:7">
      <c r="A18" s="92"/>
      <c r="B18" s="92"/>
      <c r="C18" s="92"/>
      <c r="D18" s="92"/>
      <c r="E18" s="92"/>
      <c r="F18" s="2">
        <v>4216.8</v>
      </c>
      <c r="G18" s="2">
        <v>3</v>
      </c>
    </row>
    <row r="19" spans="1:7" ht="111.75" customHeight="1">
      <c r="A19" s="3" t="s">
        <v>6</v>
      </c>
      <c r="B19" s="3" t="s">
        <v>9</v>
      </c>
      <c r="C19" s="3" t="s">
        <v>2</v>
      </c>
      <c r="D19" s="3" t="s">
        <v>8</v>
      </c>
      <c r="E19" s="3" t="s">
        <v>7</v>
      </c>
    </row>
    <row r="20" spans="1:7" ht="48.75" customHeight="1">
      <c r="A20" s="20" t="s">
        <v>44</v>
      </c>
      <c r="B20" s="9" t="s">
        <v>23</v>
      </c>
      <c r="C20" s="3" t="s">
        <v>3</v>
      </c>
      <c r="D20" s="3">
        <v>15.01</v>
      </c>
      <c r="E20" s="25">
        <f>D20*F18*G18</f>
        <v>189882.50400000002</v>
      </c>
    </row>
    <row r="21" spans="1:7" ht="30">
      <c r="A21" s="7" t="s">
        <v>24</v>
      </c>
      <c r="B21" s="9" t="s">
        <v>25</v>
      </c>
      <c r="C21" s="3" t="s">
        <v>3</v>
      </c>
      <c r="D21" s="3"/>
      <c r="E21" s="15">
        <v>0</v>
      </c>
    </row>
    <row r="22" spans="1:7">
      <c r="A22" s="21" t="s">
        <v>39</v>
      </c>
      <c r="B22" s="19" t="s">
        <v>28</v>
      </c>
      <c r="C22" s="22" t="s">
        <v>3</v>
      </c>
      <c r="D22" s="22">
        <v>5.42</v>
      </c>
      <c r="E22" s="23">
        <f>D22*F18*G18</f>
        <v>68565.168000000005</v>
      </c>
    </row>
    <row r="23" spans="1:7">
      <c r="A23" s="7" t="s">
        <v>46</v>
      </c>
      <c r="B23" s="9" t="s">
        <v>83</v>
      </c>
      <c r="C23" s="3" t="s">
        <v>32</v>
      </c>
      <c r="D23" s="3"/>
      <c r="E23" s="8">
        <v>12524.5</v>
      </c>
    </row>
    <row r="24" spans="1:7">
      <c r="A24" s="7" t="s">
        <v>47</v>
      </c>
      <c r="B24" s="9" t="s">
        <v>83</v>
      </c>
      <c r="C24" s="3" t="s">
        <v>32</v>
      </c>
      <c r="D24" s="3"/>
      <c r="E24" s="28">
        <v>4522.24</v>
      </c>
    </row>
    <row r="25" spans="1:7">
      <c r="A25" s="7" t="s">
        <v>48</v>
      </c>
      <c r="B25" s="9" t="s">
        <v>83</v>
      </c>
      <c r="C25" s="3" t="s">
        <v>32</v>
      </c>
      <c r="D25" s="3"/>
      <c r="E25" s="8">
        <v>9081.25</v>
      </c>
    </row>
    <row r="26" spans="1:7">
      <c r="A26" s="7" t="s">
        <v>49</v>
      </c>
      <c r="B26" s="9" t="s">
        <v>83</v>
      </c>
      <c r="C26" s="3" t="s">
        <v>32</v>
      </c>
      <c r="D26" s="3"/>
      <c r="E26" s="8">
        <v>9997.6200000000008</v>
      </c>
    </row>
    <row r="27" spans="1:7">
      <c r="A27" s="29" t="s">
        <v>50</v>
      </c>
      <c r="B27" s="9" t="s">
        <v>83</v>
      </c>
      <c r="C27" s="30" t="s">
        <v>32</v>
      </c>
      <c r="D27" s="3"/>
      <c r="E27" s="15">
        <f>7864.41</f>
        <v>7864.41</v>
      </c>
    </row>
    <row r="28" spans="1:7">
      <c r="A28" s="36" t="s">
        <v>84</v>
      </c>
      <c r="B28" s="45" t="s">
        <v>83</v>
      </c>
      <c r="C28" s="30" t="s">
        <v>32</v>
      </c>
      <c r="D28" s="30"/>
      <c r="E28" s="46">
        <v>3700</v>
      </c>
    </row>
    <row r="29" spans="1:7">
      <c r="A29" s="55" t="s">
        <v>85</v>
      </c>
      <c r="B29" s="45" t="s">
        <v>86</v>
      </c>
      <c r="C29" s="30" t="s">
        <v>59</v>
      </c>
      <c r="D29" s="30">
        <v>16</v>
      </c>
      <c r="E29" s="46">
        <f>D29*235.95</f>
        <v>3775.2</v>
      </c>
    </row>
    <row r="30" spans="1:7">
      <c r="A30" s="56"/>
      <c r="B30" s="45"/>
      <c r="C30" s="30"/>
      <c r="D30" s="30"/>
      <c r="E30" s="46"/>
    </row>
    <row r="31" spans="1:7" s="14" customFormat="1" ht="14.25">
      <c r="A31" s="10" t="s">
        <v>29</v>
      </c>
      <c r="B31" s="11"/>
      <c r="C31" s="12"/>
      <c r="D31" s="12"/>
      <c r="E31" s="13">
        <f>SUM(E20:E30)</f>
        <v>309912.89199999999</v>
      </c>
      <c r="F31" s="27"/>
    </row>
    <row r="33" spans="1:5" ht="36.75" customHeight="1">
      <c r="A33" s="87" t="s">
        <v>87</v>
      </c>
      <c r="B33" s="87"/>
      <c r="C33" s="87"/>
      <c r="D33" s="87"/>
      <c r="E33" s="87"/>
    </row>
    <row r="34" spans="1:5" ht="33" customHeight="1">
      <c r="A34" s="85" t="s">
        <v>19</v>
      </c>
      <c r="B34" s="85"/>
      <c r="C34" s="85"/>
      <c r="D34" s="85"/>
      <c r="E34" s="85"/>
    </row>
    <row r="35" spans="1:5">
      <c r="A35" s="85" t="s">
        <v>18</v>
      </c>
      <c r="B35" s="85"/>
      <c r="C35" s="85"/>
      <c r="D35" s="85"/>
      <c r="E35" s="85"/>
    </row>
    <row r="36" spans="1:5">
      <c r="A36" s="85" t="s">
        <v>33</v>
      </c>
      <c r="B36" s="85"/>
      <c r="C36" s="85"/>
      <c r="D36" s="85"/>
      <c r="E36" s="85"/>
    </row>
    <row r="37" spans="1:5">
      <c r="A37" s="85" t="s">
        <v>16</v>
      </c>
      <c r="B37" s="85"/>
      <c r="C37" s="85"/>
      <c r="D37" s="85"/>
      <c r="E37" s="85"/>
    </row>
    <row r="38" spans="1:5">
      <c r="A38" s="86" t="s">
        <v>4</v>
      </c>
      <c r="B38" s="86"/>
      <c r="C38" s="86"/>
      <c r="D38" s="86"/>
      <c r="E38" s="86"/>
    </row>
    <row r="39" spans="1:5">
      <c r="A39" s="85" t="s">
        <v>16</v>
      </c>
      <c r="B39" s="85"/>
      <c r="C39" s="85"/>
      <c r="D39" s="85"/>
      <c r="E39" s="85"/>
    </row>
    <row r="40" spans="1:5">
      <c r="A40" s="82" t="s">
        <v>30</v>
      </c>
      <c r="B40" s="82"/>
      <c r="C40" s="82"/>
      <c r="D40" s="82"/>
      <c r="E40" s="5"/>
    </row>
    <row r="41" spans="1:5">
      <c r="B41" s="83" t="s">
        <v>17</v>
      </c>
      <c r="C41" s="83"/>
      <c r="D41" s="83"/>
      <c r="E41" s="6" t="s">
        <v>5</v>
      </c>
    </row>
    <row r="42" spans="1:5">
      <c r="A42" s="52"/>
      <c r="B42" s="52"/>
      <c r="C42" s="52"/>
      <c r="D42" s="52"/>
      <c r="E42" s="52"/>
    </row>
    <row r="43" spans="1:5">
      <c r="A43" s="82" t="s">
        <v>43</v>
      </c>
      <c r="B43" s="82"/>
      <c r="C43" s="82"/>
      <c r="D43" s="82"/>
      <c r="E43" s="5"/>
    </row>
    <row r="44" spans="1:5">
      <c r="B44" s="84" t="s">
        <v>17</v>
      </c>
      <c r="C44" s="84"/>
      <c r="D44" s="84"/>
      <c r="E44" s="6" t="s">
        <v>5</v>
      </c>
    </row>
    <row r="45" spans="1:5">
      <c r="A45" s="2" t="s">
        <v>37</v>
      </c>
    </row>
    <row r="46" spans="1:5">
      <c r="A46" s="14" t="s">
        <v>34</v>
      </c>
    </row>
    <row r="47" spans="1:5">
      <c r="A47" s="2" t="s">
        <v>40</v>
      </c>
      <c r="B47" s="16">
        <f>'3кв'!B52</f>
        <v>-95405.642200000002</v>
      </c>
    </row>
    <row r="48" spans="1:5" ht="31.5">
      <c r="A48" s="20" t="s">
        <v>88</v>
      </c>
      <c r="B48" s="17"/>
    </row>
    <row r="49" spans="1:6">
      <c r="A49" s="2" t="s">
        <v>35</v>
      </c>
      <c r="B49" s="41">
        <v>340552.8</v>
      </c>
    </row>
    <row r="50" spans="1:6">
      <c r="A50" s="2" t="s">
        <v>53</v>
      </c>
      <c r="B50" s="41">
        <f>150*3</f>
        <v>450</v>
      </c>
    </row>
    <row r="51" spans="1:6" ht="30">
      <c r="A51" s="54" t="s">
        <v>38</v>
      </c>
      <c r="B51" s="17">
        <f>E31</f>
        <v>309912.89199999999</v>
      </c>
      <c r="F51" s="26"/>
    </row>
    <row r="52" spans="1:6">
      <c r="A52" s="18" t="s">
        <v>36</v>
      </c>
      <c r="B52" s="16">
        <f>B47+B49+B50-B51</f>
        <v>-64315.734200000006</v>
      </c>
    </row>
  </sheetData>
  <mergeCells count="28">
    <mergeCell ref="A7:E7"/>
    <mergeCell ref="A1:E1"/>
    <mergeCell ref="A2:E2"/>
    <mergeCell ref="A3:E3"/>
    <mergeCell ref="D4:E4"/>
    <mergeCell ref="A6:E6"/>
    <mergeCell ref="A33:E33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40:D40"/>
    <mergeCell ref="B41:D41"/>
    <mergeCell ref="A43:D43"/>
    <mergeCell ref="B44:D44"/>
    <mergeCell ref="A34:E34"/>
    <mergeCell ref="A35:E35"/>
    <mergeCell ref="A36:E36"/>
    <mergeCell ref="A37:E37"/>
    <mergeCell ref="A38:E38"/>
    <mergeCell ref="A39:E39"/>
  </mergeCells>
  <printOptions horizontalCentered="1"/>
  <pageMargins left="0.11811023622047245" right="0.19685039370078741" top="0.39370078740157483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topLeftCell="A34" zoomScaleSheetLayoutView="100" workbookViewId="0">
      <selection activeCell="A42" sqref="A42:XFD42"/>
    </sheetView>
  </sheetViews>
  <sheetFormatPr defaultRowHeight="15.75"/>
  <cols>
    <col min="1" max="1" width="10.5703125" style="1" customWidth="1"/>
    <col min="2" max="2" width="54.28515625" style="1" customWidth="1"/>
    <col min="3" max="3" width="16.140625" style="81" customWidth="1"/>
    <col min="4" max="4" width="16.140625" style="1" customWidth="1"/>
    <col min="5" max="5" width="17.570312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100" t="s">
        <v>89</v>
      </c>
      <c r="B1" s="100"/>
      <c r="C1" s="100"/>
      <c r="D1" s="57"/>
    </row>
    <row r="2" spans="1:5">
      <c r="A2" s="101" t="s">
        <v>90</v>
      </c>
      <c r="B2" s="101"/>
      <c r="C2" s="101"/>
      <c r="D2" s="58"/>
    </row>
    <row r="3" spans="1:5">
      <c r="A3" s="101" t="s">
        <v>91</v>
      </c>
      <c r="B3" s="101"/>
      <c r="C3" s="101"/>
      <c r="D3" s="58"/>
    </row>
    <row r="4" spans="1:5">
      <c r="A4" s="100" t="s">
        <v>112</v>
      </c>
      <c r="B4" s="100"/>
      <c r="C4" s="100"/>
      <c r="D4" s="57"/>
    </row>
    <row r="5" spans="1:5">
      <c r="A5" s="102"/>
      <c r="B5" s="102"/>
      <c r="C5" s="102"/>
    </row>
    <row r="6" spans="1:5">
      <c r="A6" s="58"/>
      <c r="B6" s="59" t="s">
        <v>92</v>
      </c>
      <c r="C6" s="60">
        <f>'1 кв'!B50</f>
        <v>-98832.94</v>
      </c>
      <c r="D6" s="61"/>
    </row>
    <row r="7" spans="1:5">
      <c r="A7" s="62" t="s">
        <v>93</v>
      </c>
      <c r="B7" s="59" t="s">
        <v>113</v>
      </c>
      <c r="C7" s="63"/>
      <c r="D7" s="61"/>
    </row>
    <row r="8" spans="1:5">
      <c r="A8" s="58"/>
      <c r="B8" s="64" t="s">
        <v>94</v>
      </c>
      <c r="C8" s="63"/>
      <c r="D8" s="61"/>
    </row>
    <row r="9" spans="1:5">
      <c r="A9" s="58"/>
      <c r="B9" s="7" t="s">
        <v>114</v>
      </c>
      <c r="C9" s="63"/>
      <c r="D9" s="61"/>
    </row>
    <row r="10" spans="1:5">
      <c r="A10" s="58"/>
      <c r="B10" s="7" t="s">
        <v>115</v>
      </c>
      <c r="C10" s="63"/>
      <c r="D10" s="61"/>
    </row>
    <row r="11" spans="1:5">
      <c r="A11" s="58"/>
      <c r="B11" s="7" t="s">
        <v>116</v>
      </c>
      <c r="C11" s="63"/>
      <c r="D11" s="61"/>
    </row>
    <row r="12" spans="1:5">
      <c r="A12" s="58"/>
      <c r="B12" s="7" t="s">
        <v>117</v>
      </c>
      <c r="C12" s="63"/>
      <c r="D12" s="61"/>
    </row>
    <row r="13" spans="1:5">
      <c r="B13" s="65" t="s">
        <v>95</v>
      </c>
      <c r="C13" s="66">
        <f>'1 кв'!B52+'2кв'!B48+'3кв'!B49+'4кв'!B49</f>
        <v>1246839.3699999999</v>
      </c>
      <c r="D13" s="67"/>
      <c r="E13" s="68"/>
    </row>
    <row r="14" spans="1:5">
      <c r="A14" s="62"/>
      <c r="B14" s="65" t="s">
        <v>96</v>
      </c>
      <c r="C14" s="66">
        <f>'1 кв'!B53+'2кв'!B49+'3кв'!B50+'4кв'!B50</f>
        <v>1800</v>
      </c>
      <c r="D14" s="67"/>
      <c r="E14" s="68"/>
    </row>
    <row r="15" spans="1:5">
      <c r="A15" s="32"/>
      <c r="B15" s="65" t="s">
        <v>97</v>
      </c>
      <c r="C15" s="63">
        <f>SUM(C13:C14)</f>
        <v>1248639.3699999999</v>
      </c>
      <c r="D15" s="61"/>
      <c r="E15" s="68"/>
    </row>
    <row r="16" spans="1:5">
      <c r="B16" s="103"/>
      <c r="C16" s="104"/>
      <c r="D16" s="69"/>
    </row>
    <row r="17" spans="1:5">
      <c r="A17" s="70" t="s">
        <v>98</v>
      </c>
      <c r="B17" s="7" t="s">
        <v>99</v>
      </c>
      <c r="C17" s="66">
        <f>'1 кв'!E20+'2кв'!E20+'3кв'!E20+'4кв'!E20</f>
        <v>731446.12800000003</v>
      </c>
      <c r="D17" s="69"/>
    </row>
    <row r="18" spans="1:5" ht="30">
      <c r="A18" s="70"/>
      <c r="B18" s="7" t="s">
        <v>52</v>
      </c>
      <c r="C18" s="66">
        <f>'1 кв'!E21</f>
        <v>7630.92</v>
      </c>
      <c r="D18" s="69"/>
    </row>
    <row r="19" spans="1:5">
      <c r="A19" s="70"/>
      <c r="B19" s="7" t="s">
        <v>39</v>
      </c>
      <c r="C19" s="66">
        <f>'1 кв'!E23+'2кв'!E22+'3кв'!E22+'4кв'!E22</f>
        <v>263634.33600000001</v>
      </c>
      <c r="D19" s="69"/>
    </row>
    <row r="20" spans="1:5">
      <c r="A20" s="70"/>
      <c r="B20" s="71" t="s">
        <v>46</v>
      </c>
      <c r="C20" s="66">
        <f>'1 кв'!E24+'2кв'!E23+'3кв'!E23+'4кв'!E23</f>
        <v>35114.449999999997</v>
      </c>
      <c r="D20" s="69"/>
    </row>
    <row r="21" spans="1:5">
      <c r="B21" s="72" t="s">
        <v>47</v>
      </c>
      <c r="C21" s="66">
        <f>'1 кв'!E25+'2кв'!E24+'3кв'!E24+'4кв'!E24</f>
        <v>17565.73</v>
      </c>
      <c r="D21" s="69"/>
      <c r="E21" s="68"/>
    </row>
    <row r="22" spans="1:5">
      <c r="B22" s="71" t="s">
        <v>48</v>
      </c>
      <c r="C22" s="66">
        <f>'1 кв'!E26+'2кв'!E25+'3кв'!E25+'4кв'!E25</f>
        <v>32985.449999999997</v>
      </c>
      <c r="D22" s="69"/>
      <c r="E22" s="68"/>
    </row>
    <row r="23" spans="1:5">
      <c r="B23" s="71" t="s">
        <v>49</v>
      </c>
      <c r="C23" s="66">
        <f>'1 кв'!E27+'2кв'!E26+'3кв'!E26+'4кв'!E26</f>
        <v>37401.379999999997</v>
      </c>
      <c r="D23" s="69"/>
    </row>
    <row r="24" spans="1:5">
      <c r="A24" s="70"/>
      <c r="B24" s="73" t="s">
        <v>100</v>
      </c>
      <c r="C24" s="66">
        <f>'1 кв'!E28+'2кв'!E27+'3кв'!E27+'4кв'!E27</f>
        <v>13422.3</v>
      </c>
      <c r="D24" s="69"/>
    </row>
    <row r="25" spans="1:5">
      <c r="A25" s="70"/>
      <c r="B25" s="74" t="s">
        <v>118</v>
      </c>
      <c r="C25" s="66">
        <f>'1 кв'!E30+'1 кв'!E31+'1 кв'!E32+'4кв'!E29</f>
        <v>15279.8302</v>
      </c>
      <c r="D25" s="69"/>
    </row>
    <row r="26" spans="1:5">
      <c r="A26" s="70"/>
      <c r="B26" s="74" t="s">
        <v>101</v>
      </c>
      <c r="C26" s="66">
        <f>SUM(C28:C34)</f>
        <v>59641.639999999992</v>
      </c>
      <c r="D26" s="69"/>
    </row>
    <row r="27" spans="1:5">
      <c r="A27" s="70"/>
      <c r="B27" s="73" t="s">
        <v>94</v>
      </c>
      <c r="C27" s="66"/>
      <c r="D27" s="69"/>
    </row>
    <row r="28" spans="1:5" ht="30">
      <c r="A28" s="70"/>
      <c r="B28" s="75" t="s">
        <v>119</v>
      </c>
      <c r="C28" s="66">
        <f>'1 кв'!E29</f>
        <v>21077.35</v>
      </c>
      <c r="D28" s="69"/>
    </row>
    <row r="29" spans="1:5" ht="31.5">
      <c r="A29" s="70"/>
      <c r="B29" s="73" t="s">
        <v>120</v>
      </c>
      <c r="C29" s="76">
        <f>'2кв'!E28+'2кв'!E29</f>
        <v>7517.0999999999995</v>
      </c>
      <c r="D29" s="69"/>
    </row>
    <row r="30" spans="1:5">
      <c r="A30" s="70"/>
      <c r="B30" s="36" t="s">
        <v>121</v>
      </c>
      <c r="C30" s="76">
        <f>'3кв'!E28</f>
        <v>14631.23</v>
      </c>
      <c r="D30" s="69"/>
    </row>
    <row r="31" spans="1:5">
      <c r="A31" s="70"/>
      <c r="B31" s="36" t="s">
        <v>122</v>
      </c>
      <c r="C31" s="76">
        <f>'3кв'!E29</f>
        <v>11095.24</v>
      </c>
      <c r="D31" s="69"/>
    </row>
    <row r="32" spans="1:5" ht="30">
      <c r="A32" s="70"/>
      <c r="B32" s="36" t="s">
        <v>123</v>
      </c>
      <c r="C32" s="76">
        <f>'3кв'!E30</f>
        <v>1620.72</v>
      </c>
      <c r="D32" s="69"/>
    </row>
    <row r="33" spans="1:6">
      <c r="A33" s="70"/>
      <c r="B33" s="73" t="s">
        <v>124</v>
      </c>
      <c r="C33" s="76">
        <f>'4кв'!E28</f>
        <v>3700</v>
      </c>
      <c r="D33" s="69"/>
    </row>
    <row r="34" spans="1:6" ht="18" customHeight="1">
      <c r="A34" s="70"/>
      <c r="B34" s="33"/>
      <c r="C34" s="66"/>
      <c r="D34" s="69"/>
    </row>
    <row r="35" spans="1:6">
      <c r="B35" s="77" t="s">
        <v>102</v>
      </c>
      <c r="C35" s="63">
        <f>SUM(C17:C26)</f>
        <v>1214122.1641999998</v>
      </c>
      <c r="D35" s="69"/>
      <c r="E35" s="68"/>
      <c r="F35" s="68"/>
    </row>
    <row r="36" spans="1:6">
      <c r="B36" s="78" t="s">
        <v>103</v>
      </c>
      <c r="C36" s="60">
        <f>(C6+C15)-C35</f>
        <v>-64315.734199999832</v>
      </c>
      <c r="D36" s="69"/>
      <c r="E36" s="68"/>
    </row>
    <row r="37" spans="1:6">
      <c r="B37" s="62" t="s">
        <v>104</v>
      </c>
      <c r="C37" s="62"/>
      <c r="D37" s="69"/>
    </row>
    <row r="38" spans="1:6">
      <c r="B38" s="62" t="s">
        <v>105</v>
      </c>
      <c r="C38" s="62">
        <v>222959.08</v>
      </c>
      <c r="D38" s="69"/>
    </row>
    <row r="39" spans="1:6">
      <c r="B39" s="79" t="s">
        <v>106</v>
      </c>
      <c r="C39" s="79">
        <v>276202.75</v>
      </c>
      <c r="D39" s="69"/>
    </row>
    <row r="40" spans="1:6">
      <c r="B40" s="62" t="s">
        <v>107</v>
      </c>
      <c r="C40" s="62">
        <f>C39-C38</f>
        <v>53243.670000000013</v>
      </c>
      <c r="D40" s="69"/>
    </row>
    <row r="41" spans="1:6">
      <c r="B41" s="62"/>
      <c r="C41" s="80"/>
      <c r="D41" s="69"/>
    </row>
    <row r="42" spans="1:6">
      <c r="B42" s="62"/>
      <c r="C42" s="80"/>
      <c r="D42" s="69"/>
    </row>
    <row r="43" spans="1:6">
      <c r="A43" s="1" t="s">
        <v>108</v>
      </c>
      <c r="B43" s="62" t="s">
        <v>109</v>
      </c>
      <c r="C43" s="80"/>
      <c r="D43" s="69"/>
    </row>
    <row r="44" spans="1:6">
      <c r="B44" s="62" t="s">
        <v>110</v>
      </c>
      <c r="C44" s="80"/>
      <c r="D44" s="69"/>
    </row>
    <row r="45" spans="1:6">
      <c r="B45" s="62" t="s">
        <v>111</v>
      </c>
      <c r="C45" s="80"/>
      <c r="D45" s="69"/>
    </row>
    <row r="46" spans="1:6">
      <c r="B46" s="62"/>
      <c r="C46" s="80"/>
      <c r="D46" s="69"/>
    </row>
    <row r="47" spans="1:6">
      <c r="B47" s="62"/>
      <c r="C47" s="80"/>
      <c r="D47" s="69"/>
    </row>
    <row r="48" spans="1:6">
      <c r="B48" s="62"/>
      <c r="C48" s="80"/>
      <c r="D48" s="69"/>
    </row>
    <row r="49" spans="2:4">
      <c r="B49" s="62"/>
      <c r="C49" s="80"/>
      <c r="D49" s="69"/>
    </row>
    <row r="50" spans="2:4">
      <c r="B50" s="62"/>
      <c r="C50" s="80"/>
      <c r="D50" s="69"/>
    </row>
  </sheetData>
  <mergeCells count="6">
    <mergeCell ref="B16:C16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кв</vt:lpstr>
      <vt:lpstr>2кв</vt:lpstr>
      <vt:lpstr>3кв</vt:lpstr>
      <vt:lpstr>4кв</vt:lpstr>
      <vt:lpstr>отчет</vt:lpstr>
      <vt:lpstr>'1 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2023-03-02T11:36:36Z</dcterms:modified>
</cp:coreProperties>
</file>