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65" windowWidth="14805" windowHeight="7950" activeTab="4"/>
  </bookViews>
  <sheets>
    <sheet name="1кв" sheetId="19" r:id="rId1"/>
    <sheet name="2кв" sheetId="20" r:id="rId2"/>
    <sheet name="3кв" sheetId="21" r:id="rId3"/>
    <sheet name="4кв" sheetId="22" r:id="rId4"/>
    <sheet name="отчет" sheetId="23" r:id="rId5"/>
  </sheets>
  <definedNames>
    <definedName name="_xlnm.Print_Area" localSheetId="0">'1кв'!$A$1:$E$57</definedName>
    <definedName name="_xlnm.Print_Area" localSheetId="1">'2кв'!$A$1:$E$57</definedName>
    <definedName name="_xlnm.Print_Area" localSheetId="2">'3кв'!$A$1:$E$58</definedName>
    <definedName name="_xlnm.Print_Area" localSheetId="3">'4кв'!$A$1:$E$61</definedName>
    <definedName name="_xlnm.Print_Area" localSheetId="4">отчет!$A$1:$C$49</definedName>
  </definedNames>
  <calcPr calcId="124519"/>
</workbook>
</file>

<file path=xl/calcChain.xml><?xml version="1.0" encoding="utf-8"?>
<calcChain xmlns="http://schemas.openxmlformats.org/spreadsheetml/2006/main">
  <c r="C32" i="23"/>
  <c r="C30" s="1"/>
  <c r="C37" s="1"/>
  <c r="D37"/>
  <c r="C35"/>
  <c r="C34"/>
  <c r="C33"/>
  <c r="C29"/>
  <c r="C28"/>
  <c r="C25"/>
  <c r="C26"/>
  <c r="C27"/>
  <c r="C24"/>
  <c r="C23"/>
  <c r="C22"/>
  <c r="C21"/>
  <c r="C20"/>
  <c r="C14"/>
  <c r="C15"/>
  <c r="C16"/>
  <c r="C17"/>
  <c r="C13"/>
  <c r="C18" s="1"/>
  <c r="C6"/>
  <c r="C42"/>
  <c r="B53" i="22" l="1"/>
  <c r="E29"/>
  <c r="E32"/>
  <c r="E33"/>
  <c r="E31"/>
  <c r="B59"/>
  <c r="B58"/>
  <c r="B57"/>
  <c r="F20"/>
  <c r="E22" s="1"/>
  <c r="C38" i="23" l="1"/>
  <c r="E23" i="22"/>
  <c r="E36" s="1"/>
  <c r="B60" s="1"/>
  <c r="B61" s="1"/>
  <c r="B50" i="21"/>
  <c r="E30"/>
  <c r="B56"/>
  <c r="B55"/>
  <c r="B54"/>
  <c r="F20"/>
  <c r="E22" s="1"/>
  <c r="E23" l="1"/>
  <c r="E33" s="1"/>
  <c r="B57" s="1"/>
  <c r="B58" s="1"/>
  <c r="B51" i="20"/>
  <c r="B49"/>
  <c r="E32"/>
  <c r="E30"/>
  <c r="B55"/>
  <c r="B54"/>
  <c r="B53"/>
  <c r="F20"/>
  <c r="E22" s="1"/>
  <c r="B56" l="1"/>
  <c r="E23"/>
  <c r="B57"/>
  <c r="B55" i="19"/>
  <c r="B54"/>
  <c r="B53"/>
  <c r="E23" l="1"/>
  <c r="E22"/>
  <c r="F20"/>
  <c r="E24" s="1"/>
  <c r="E32" l="1"/>
  <c r="B56" s="1"/>
  <c r="B57" l="1"/>
</calcChain>
</file>

<file path=xl/sharedStrings.xml><?xml version="1.0" encoding="utf-8"?>
<sst xmlns="http://schemas.openxmlformats.org/spreadsheetml/2006/main" count="367" uniqueCount="125">
  <si>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</si>
  <si>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</si>
  <si>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</si>
  <si>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</si>
  <si>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</si>
  <si>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</si>
  <si>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</si>
  <si>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</si>
  <si>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</si>
  <si>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</si>
  <si>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</si>
  <si>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</si>
  <si>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</si>
  <si>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</si>
  <si>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</si>
  <si>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</si>
  <si>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</si>
  <si>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</si>
  <si>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</si>
  <si>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</si>
  <si>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</si>
  <si>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</si>
  <si>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</si>
  <si>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</si>
  <si>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</si>
  <si>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г. Россошь, ул. Свердлова, д. 37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</si>
  <si>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Горбаневой Таисии Александровны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</si>
  <si>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№24 от 23.03.2015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</si>
  <si>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№25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</si>
  <si>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</si>
  <si>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</si>
  <si>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1 квартал</t>
  </si>
  <si>
    <t>руб.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</si>
  <si>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</si>
  <si>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Горбанева Т.А.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</si>
  <si>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</si>
  <si>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</si>
  <si>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</si>
  <si>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в т.ч. Оплачено</t>
  </si>
  <si>
    <t>S дома = 4325,9+63,5 ( не жилые) = 4389,4м2</t>
  </si>
  <si>
    <t xml:space="preserve">Расходы по содержанию и тек. Ремонту </t>
  </si>
  <si>
    <t>Остаток на начало квартала</t>
  </si>
  <si>
    <t>не жилые помещения библиотека</t>
  </si>
  <si>
    <t>определена приложением № 9 к договору</t>
  </si>
  <si>
    <t xml:space="preserve">Расходы по управлению МКД </t>
  </si>
  <si>
    <t>интернет ТТК</t>
  </si>
  <si>
    <t xml:space="preserve">Услуги по содержанию многоквартирного дома </t>
  </si>
  <si>
    <t>ИТОГО</t>
  </si>
  <si>
    <t>интернет Ростелеком</t>
  </si>
  <si>
    <t>интернет Квант-телеком</t>
  </si>
  <si>
    <t>холодная вода на СОИ</t>
  </si>
  <si>
    <t>горячая вода на СОИ</t>
  </si>
  <si>
    <t>электроэнергия на СОИ</t>
  </si>
  <si>
    <t>водоотведение на СОИ</t>
  </si>
  <si>
    <t xml:space="preserve">Обработка подъездов хлорсодержащими растворами опрыскивание 1 раз в неделю </t>
  </si>
  <si>
    <t>Дезинсекция, дератизация</t>
  </si>
  <si>
    <t>Предъявлено населению 290985,43</t>
  </si>
  <si>
    <t>за 1 квартал 2022 года</t>
  </si>
  <si>
    <t>"31" 03 2022 г.</t>
  </si>
  <si>
    <t xml:space="preserve">           2. Всего за период с "01" 01 2022 г. по "31" 03 2022 г. выполнено работ (оказано услуг) на общую сумму двести шестьдесят девять тысяч семьсот триста восемь рублей 55 копеек</t>
  </si>
  <si>
    <t>за 2 квартал 2022 года</t>
  </si>
  <si>
    <t>"30" 06 2022 г.</t>
  </si>
  <si>
    <t>2 квартал</t>
  </si>
  <si>
    <t>Ремонт кровли (кв.59)</t>
  </si>
  <si>
    <t>июнь</t>
  </si>
  <si>
    <t>ч/час</t>
  </si>
  <si>
    <t>Поверка ОПУ ТЭ, ГВС</t>
  </si>
  <si>
    <t xml:space="preserve">           2. Всего за период с "01" 04 2022 г. по "30" 06 2022 г. выполнено работ (оказано услуг) на общую сумму триста две тысячи триста двадцать семь рублей 05 копеек</t>
  </si>
  <si>
    <t>Предъявлено населению 310706,9</t>
  </si>
  <si>
    <t>за 3 квартал 2022 года</t>
  </si>
  <si>
    <t>"30" 09 2022 г.</t>
  </si>
  <si>
    <t>3 квартал</t>
  </si>
  <si>
    <t>Ремонт примыканий вентканалов (кв.27)</t>
  </si>
  <si>
    <t>Ремонт отопления (смета)</t>
  </si>
  <si>
    <t>август</t>
  </si>
  <si>
    <t>сентябрь</t>
  </si>
  <si>
    <t>ч/ч</t>
  </si>
  <si>
    <t xml:space="preserve">           2. Всего за период с "01" 07 2022 г. по "30" 09 2022 г. выполнено работ (оказано услуг) на общую сумму триста пятнадцать тысяч шестьсот восемьдесят девять рублей 83 копейки</t>
  </si>
  <si>
    <t>Предъявлено населению 303849,51</t>
  </si>
  <si>
    <t>за 4 квартал 2022 года</t>
  </si>
  <si>
    <t>"31" 12 2022 г.</t>
  </si>
  <si>
    <t>4 квартал</t>
  </si>
  <si>
    <t>Уборка подвала (кв.36)</t>
  </si>
  <si>
    <t>Ремонт вентканалов (кв.27)</t>
  </si>
  <si>
    <t>монтаж поручня 6 подьезд (кв.45)</t>
  </si>
  <si>
    <t>Монтаж сеток на продухи от голубей (смета)</t>
  </si>
  <si>
    <t>октябрь</t>
  </si>
  <si>
    <t>ноябрь</t>
  </si>
  <si>
    <t>декабрь</t>
  </si>
  <si>
    <t>Поверка, ремонт ОДПУ</t>
  </si>
  <si>
    <t xml:space="preserve">           2. Всего за период с "01" 10 2022 г. по "31" 12 2022 г. выполнено работ (оказано услуг) на общую сумму триста двадцать четыре тысячи девятьсот шестьдесят семь рублей 25 копеек</t>
  </si>
  <si>
    <t>Предъявлено населению 318815,12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</si>
  <si>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</si>
  <si>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</si>
  <si>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</si>
  <si>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</si>
  <si>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</si>
  <si>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</si>
  <si>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</si>
  <si>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не жилые помещения</t>
  </si>
  <si>
    <t>Итого доходов:</t>
  </si>
  <si>
    <t>Расходы:</t>
  </si>
  <si>
    <t>Услуги по содержанию многоквартирного дома</t>
  </si>
  <si>
    <t>Работы по договору, всего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</si>
  <si>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</si>
  <si>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</si>
  <si>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</si>
  <si>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</si>
  <si>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</si>
  <si>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</si>
  <si>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</si>
  <si>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 год.</t>
  </si>
  <si>
    <t>Перечень предлагаемых работ на 2023 год.</t>
  </si>
  <si>
    <t>Предложение по структуре тарифа на 2023 год.</t>
  </si>
  <si>
    <t>по ж.д. ул. Свердлова, 37</t>
  </si>
  <si>
    <t>Начислено всего 1220649,03</t>
  </si>
  <si>
    <t>* холодная вода на СОИ - 18069,57</t>
  </si>
  <si>
    <t>* горячая вода на СОИ - 60460,28</t>
  </si>
  <si>
    <t>* электроэнергия на СОИ- 14331,6</t>
  </si>
  <si>
    <t>* водоотведение на СОИ- 34438,18</t>
  </si>
  <si>
    <t>Непредвиденные расходы 25,5 ч/ч</t>
  </si>
  <si>
    <t xml:space="preserve">    * Поверка ОПУ ТЭ, ГВС</t>
  </si>
  <si>
    <t xml:space="preserve">    * Ремонт отопления (смета)</t>
  </si>
  <si>
    <t xml:space="preserve">    * Монтаж сеток на продухи от голубей (смета)</t>
  </si>
  <si>
    <t xml:space="preserve">    * Поверка, ремонт ОДПУ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</si>
</sst>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_-* #,##0.00_р_._-;\-* #,##0.00_р_._-;_-* \-??_р_.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5" fontId="13" fillId="0" borderId="0"/>
    <xf numFmtId="0" fontId="14" fillId="0" borderId="0"/>
    <xf numFmtId="166" fontId="14" fillId="0" borderId="0" applyFill="0" applyBorder="0" applyAlignment="0" applyProtection="0"/>
    <xf numFmtId="0" fontId="14" fillId="0" borderId="0"/>
  </cellStyleXfs>
  <cellXfs count="9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6" fillId="0" borderId="0" xfId="0" applyFont="1"/>
    <xf numFmtId="0" fontId="6" fillId="0" borderId="0" xfId="0" applyFont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3" fillId="2" borderId="0" xfId="0" applyFont="1" applyFill="1"/>
    <xf numFmtId="43" fontId="3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43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3" fontId="6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3" fontId="6" fillId="0" borderId="0" xfId="1" applyFont="1"/>
    <xf numFmtId="43" fontId="3" fillId="0" borderId="0" xfId="1" applyFont="1"/>
    <xf numFmtId="0" fontId="3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/>
    </xf>
    <xf numFmtId="43" fontId="3" fillId="0" borderId="1" xfId="1" applyFont="1" applyBorder="1" applyAlignment="1">
      <alignment horizontal="center" vertical="center" wrapText="1"/>
    </xf>
    <xf numFmtId="0" fontId="10" fillId="0" borderId="0" xfId="0" applyFont="1"/>
    <xf numFmtId="43" fontId="6" fillId="0" borderId="0" xfId="0" applyNumberFormat="1" applyFont="1"/>
    <xf numFmtId="0" fontId="9" fillId="0" borderId="1" xfId="0" applyFont="1" applyBorder="1" applyAlignment="1">
      <alignment wrapText="1"/>
    </xf>
    <xf numFmtId="0" fontId="6" fillId="0" borderId="1" xfId="0" applyFont="1" applyBorder="1"/>
    <xf numFmtId="164" fontId="3" fillId="2" borderId="1" xfId="1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right"/>
    </xf>
    <xf numFmtId="0" fontId="3" fillId="0" borderId="0" xfId="0" applyFont="1" applyAlignment="1">
      <alignment wrapText="1"/>
    </xf>
    <xf numFmtId="164" fontId="3" fillId="0" borderId="0" xfId="1" applyNumberFormat="1" applyFont="1"/>
    <xf numFmtId="0" fontId="3" fillId="0" borderId="0" xfId="0" applyFont="1" applyAlignment="1">
      <alignment wrapText="1"/>
    </xf>
    <xf numFmtId="43" fontId="3" fillId="0" borderId="0" xfId="1" applyFont="1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3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0" borderId="0" xfId="0" applyFont="1" applyAlignment="1"/>
    <xf numFmtId="0" fontId="9" fillId="0" borderId="0" xfId="0" applyFont="1"/>
    <xf numFmtId="0" fontId="9" fillId="0" borderId="0" xfId="0" applyFont="1" applyAlignment="1"/>
    <xf numFmtId="49" fontId="9" fillId="0" borderId="1" xfId="0" applyNumberFormat="1" applyFont="1" applyBorder="1"/>
    <xf numFmtId="164" fontId="12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9" fillId="0" borderId="0" xfId="0" applyFont="1" applyAlignment="1">
      <alignment horizontal="left"/>
    </xf>
    <xf numFmtId="43" fontId="12" fillId="0" borderId="1" xfId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/>
    <xf numFmtId="43" fontId="9" fillId="2" borderId="1" xfId="1" applyFont="1" applyFill="1" applyBorder="1" applyAlignment="1">
      <alignment horizontal="center"/>
    </xf>
    <xf numFmtId="164" fontId="9" fillId="0" borderId="0" xfId="1" applyNumberFormat="1" applyFont="1" applyBorder="1"/>
    <xf numFmtId="43" fontId="9" fillId="0" borderId="0" xfId="0" applyNumberFormat="1" applyFont="1"/>
    <xf numFmtId="4" fontId="9" fillId="0" borderId="0" xfId="0" applyNumberFormat="1" applyFont="1"/>
    <xf numFmtId="0" fontId="9" fillId="0" borderId="0" xfId="0" applyFont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49" fontId="9" fillId="2" borderId="1" xfId="0" applyNumberFormat="1" applyFont="1" applyFill="1" applyBorder="1" applyAlignment="1">
      <alignment vertical="center" wrapText="1"/>
    </xf>
    <xf numFmtId="49" fontId="9" fillId="2" borderId="7" xfId="0" applyNumberFormat="1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43" fontId="9" fillId="0" borderId="0" xfId="1" applyFont="1" applyAlignment="1">
      <alignment horizontal="left"/>
    </xf>
    <xf numFmtId="43" fontId="9" fillId="0" borderId="0" xfId="1" applyFont="1"/>
    <xf numFmtId="0" fontId="3" fillId="0" borderId="1" xfId="0" applyFont="1" applyBorder="1"/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1" xfId="0" applyNumberFormat="1" applyFont="1" applyBorder="1" applyAlignment="1">
      <alignment horizontal="left"/>
    </xf>
    <xf numFmtId="49" fontId="9" fillId="0" borderId="8" xfId="0" applyNumberFormat="1" applyFont="1" applyBorder="1" applyAlignment="1">
      <alignment horizontal="left"/>
    </xf>
  </cellXfs>
  <cellStyles count="6">
    <cellStyle name="Excel Built-in Normal" xfId="2"/>
    <cellStyle name="Обычный" xfId="0" builtinId="0"/>
    <cellStyle name="Обычный 2" xfId="3"/>
    <cellStyle name="Обычный 3" xfId="5"/>
    <cellStyle name="Финансовый" xfId="1" builtinId="3"/>
    <cellStyle name="Финансов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topLeftCell="A28" zoomScaleSheetLayoutView="100" workbookViewId="0">
      <selection activeCell="D54" sqref="D54"/>
    </sheetView>
  </sheetViews>
  <sheetFormatPr defaultColWidth="9.140625" defaultRowHeight="15"/>
  <cols>
    <col min="1" max="1" width="33.285156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3" customWidth="1"/>
    <col min="6" max="6" width="9.140625" style="1"/>
    <col min="7" max="7" width="12.140625" style="1" bestFit="1" customWidth="1"/>
    <col min="8" max="8" width="12.140625" style="1" customWidth="1"/>
    <col min="9" max="16384" width="9.140625" style="1"/>
  </cols>
  <sheetData>
    <row r="1" spans="1:5">
      <c r="A1" s="79" t="s">
        <v>11</v>
      </c>
      <c r="B1" s="79"/>
      <c r="C1" s="79"/>
      <c r="D1" s="79"/>
      <c r="E1" s="79"/>
    </row>
    <row r="2" spans="1:5" ht="29.25" customHeight="1">
      <c r="A2" s="80" t="s">
        <v>12</v>
      </c>
      <c r="B2" s="81"/>
      <c r="C2" s="81"/>
      <c r="D2" s="81"/>
      <c r="E2" s="81"/>
    </row>
    <row r="3" spans="1:5" ht="15.75">
      <c r="A3" s="82" t="s">
        <v>57</v>
      </c>
      <c r="B3" s="82"/>
      <c r="C3" s="82"/>
      <c r="D3" s="82"/>
      <c r="E3" s="82"/>
    </row>
    <row r="4" spans="1:5" ht="15.75">
      <c r="A4" s="31" t="s">
        <v>13</v>
      </c>
      <c r="B4" s="32"/>
      <c r="C4" s="32"/>
      <c r="D4" s="83" t="s">
        <v>58</v>
      </c>
      <c r="E4" s="83"/>
    </row>
    <row r="5" spans="1:5">
      <c r="A5" s="23"/>
      <c r="B5" s="3"/>
      <c r="C5" s="3"/>
      <c r="D5" s="3"/>
      <c r="E5" s="9"/>
    </row>
    <row r="6" spans="1:5">
      <c r="A6" s="84" t="s">
        <v>0</v>
      </c>
      <c r="B6" s="84"/>
      <c r="C6" s="84"/>
      <c r="D6" s="84"/>
      <c r="E6" s="84"/>
    </row>
    <row r="7" spans="1:5">
      <c r="A7" s="78" t="s">
        <v>25</v>
      </c>
      <c r="B7" s="78"/>
      <c r="C7" s="78"/>
      <c r="D7" s="78"/>
      <c r="E7" s="78"/>
    </row>
    <row r="8" spans="1:5">
      <c r="A8" s="86" t="s">
        <v>1</v>
      </c>
      <c r="B8" s="86"/>
      <c r="C8" s="86"/>
      <c r="D8" s="86"/>
      <c r="E8" s="86"/>
    </row>
    <row r="9" spans="1:5">
      <c r="A9" s="84" t="s">
        <v>26</v>
      </c>
      <c r="B9" s="84"/>
      <c r="C9" s="84"/>
      <c r="D9" s="84"/>
      <c r="E9" s="84"/>
    </row>
    <row r="10" spans="1:5" ht="24.75" customHeight="1">
      <c r="A10" s="87" t="s">
        <v>14</v>
      </c>
      <c r="B10" s="87"/>
      <c r="C10" s="87"/>
      <c r="D10" s="87"/>
      <c r="E10" s="87"/>
    </row>
    <row r="11" spans="1:5" ht="28.5" customHeight="1">
      <c r="A11" s="84" t="s">
        <v>27</v>
      </c>
      <c r="B11" s="84"/>
      <c r="C11" s="84"/>
      <c r="D11" s="84"/>
      <c r="E11" s="84"/>
    </row>
    <row r="12" spans="1:5">
      <c r="A12" s="86" t="s">
        <v>15</v>
      </c>
      <c r="B12" s="86"/>
      <c r="C12" s="86"/>
      <c r="D12" s="86"/>
      <c r="E12" s="86"/>
    </row>
    <row r="13" spans="1:5">
      <c r="A13" s="84" t="s">
        <v>22</v>
      </c>
      <c r="B13" s="84"/>
      <c r="C13" s="84"/>
      <c r="D13" s="84"/>
      <c r="E13" s="84"/>
    </row>
    <row r="14" spans="1:5">
      <c r="A14" s="86" t="s">
        <v>2</v>
      </c>
      <c r="B14" s="86"/>
      <c r="C14" s="86"/>
      <c r="D14" s="86"/>
      <c r="E14" s="86"/>
    </row>
    <row r="15" spans="1:5">
      <c r="A15" s="84" t="s">
        <v>23</v>
      </c>
      <c r="B15" s="84"/>
      <c r="C15" s="84"/>
      <c r="D15" s="84"/>
      <c r="E15" s="84"/>
    </row>
    <row r="16" spans="1:5">
      <c r="A16" s="86" t="s">
        <v>16</v>
      </c>
      <c r="B16" s="86"/>
      <c r="C16" s="86"/>
      <c r="D16" s="86"/>
      <c r="E16" s="86"/>
    </row>
    <row r="17" spans="1:7" ht="26.25" customHeight="1">
      <c r="A17" s="84" t="s">
        <v>17</v>
      </c>
      <c r="B17" s="84"/>
      <c r="C17" s="84"/>
      <c r="D17" s="84"/>
      <c r="E17" s="84"/>
    </row>
    <row r="18" spans="1:7" ht="62.25" customHeight="1">
      <c r="A18" s="84" t="s">
        <v>28</v>
      </c>
      <c r="B18" s="84"/>
      <c r="C18" s="84"/>
      <c r="D18" s="84"/>
      <c r="E18" s="84"/>
    </row>
    <row r="19" spans="1:7" ht="31.5" customHeight="1">
      <c r="A19" s="85" t="s">
        <v>29</v>
      </c>
      <c r="B19" s="85"/>
      <c r="C19" s="85"/>
      <c r="D19" s="85"/>
      <c r="E19" s="85"/>
    </row>
    <row r="20" spans="1:7">
      <c r="A20" s="85"/>
      <c r="B20" s="85"/>
      <c r="C20" s="85"/>
      <c r="D20" s="85"/>
      <c r="E20" s="85"/>
      <c r="F20" s="1">
        <f>4325.9+63.5</f>
        <v>4389.3999999999996</v>
      </c>
      <c r="G20" s="1">
        <v>3</v>
      </c>
    </row>
    <row r="21" spans="1:7" ht="135">
      <c r="A21" s="2" t="s">
        <v>7</v>
      </c>
      <c r="B21" s="2" t="s">
        <v>10</v>
      </c>
      <c r="C21" s="2" t="s">
        <v>3</v>
      </c>
      <c r="D21" s="2" t="s">
        <v>9</v>
      </c>
      <c r="E21" s="11" t="s">
        <v>8</v>
      </c>
    </row>
    <row r="22" spans="1:7" ht="38.25">
      <c r="A22" s="28" t="s">
        <v>46</v>
      </c>
      <c r="B22" s="5" t="s">
        <v>43</v>
      </c>
      <c r="C22" s="2" t="s">
        <v>4</v>
      </c>
      <c r="D22" s="2">
        <v>13.06</v>
      </c>
      <c r="E22" s="12">
        <f>D22*F20*G20</f>
        <v>171976.69199999998</v>
      </c>
      <c r="G22" s="14"/>
    </row>
    <row r="23" spans="1:7" ht="45">
      <c r="A23" s="4" t="s">
        <v>54</v>
      </c>
      <c r="B23" s="5" t="s">
        <v>31</v>
      </c>
      <c r="C23" s="2" t="s">
        <v>4</v>
      </c>
      <c r="D23" s="2"/>
      <c r="E23" s="25">
        <f>2523.96*3</f>
        <v>7571.88</v>
      </c>
      <c r="G23" s="14"/>
    </row>
    <row r="24" spans="1:7">
      <c r="A24" s="4" t="s">
        <v>44</v>
      </c>
      <c r="B24" s="5" t="s">
        <v>24</v>
      </c>
      <c r="C24" s="2" t="s">
        <v>4</v>
      </c>
      <c r="D24" s="2">
        <v>5</v>
      </c>
      <c r="E24" s="12">
        <f>D24*F20*G20</f>
        <v>65841</v>
      </c>
      <c r="G24" s="14"/>
    </row>
    <row r="25" spans="1:7">
      <c r="A25" s="4" t="s">
        <v>55</v>
      </c>
      <c r="B25" s="5" t="s">
        <v>31</v>
      </c>
      <c r="C25" s="2" t="s">
        <v>32</v>
      </c>
      <c r="D25" s="2"/>
      <c r="E25" s="12">
        <v>0</v>
      </c>
      <c r="G25" s="14"/>
    </row>
    <row r="26" spans="1:7">
      <c r="A26" s="4" t="s">
        <v>50</v>
      </c>
      <c r="B26" s="5" t="s">
        <v>31</v>
      </c>
      <c r="C26" s="2" t="s">
        <v>32</v>
      </c>
      <c r="D26" s="2"/>
      <c r="E26" s="30">
        <v>809.81</v>
      </c>
      <c r="G26" s="14"/>
    </row>
    <row r="27" spans="1:7">
      <c r="A27" s="1" t="s">
        <v>51</v>
      </c>
      <c r="B27" s="5" t="s">
        <v>31</v>
      </c>
      <c r="C27" s="2" t="s">
        <v>32</v>
      </c>
      <c r="D27" s="2"/>
      <c r="E27" s="12">
        <v>13740.04</v>
      </c>
      <c r="G27" s="14"/>
    </row>
    <row r="28" spans="1:7">
      <c r="A28" s="4" t="s">
        <v>52</v>
      </c>
      <c r="B28" s="5" t="s">
        <v>31</v>
      </c>
      <c r="C28" s="2" t="s">
        <v>32</v>
      </c>
      <c r="D28" s="2"/>
      <c r="E28" s="12">
        <v>3447.12</v>
      </c>
      <c r="G28" s="14"/>
    </row>
    <row r="29" spans="1:7">
      <c r="A29" s="4" t="s">
        <v>53</v>
      </c>
      <c r="B29" s="5" t="s">
        <v>31</v>
      </c>
      <c r="C29" s="2" t="s">
        <v>32</v>
      </c>
      <c r="D29" s="2"/>
      <c r="E29" s="12">
        <v>6295.98</v>
      </c>
      <c r="G29" s="14"/>
    </row>
    <row r="30" spans="1:7">
      <c r="A30" s="4" t="s">
        <v>30</v>
      </c>
      <c r="B30" s="5" t="s">
        <v>31</v>
      </c>
      <c r="C30" s="2" t="s">
        <v>32</v>
      </c>
      <c r="D30" s="2"/>
      <c r="E30" s="12">
        <v>56.25</v>
      </c>
      <c r="G30" s="14"/>
    </row>
    <row r="31" spans="1:7">
      <c r="A31" s="6"/>
      <c r="B31" s="24"/>
      <c r="C31" s="2"/>
      <c r="D31" s="33"/>
      <c r="E31" s="12"/>
      <c r="G31" s="14"/>
    </row>
    <row r="32" spans="1:7" s="7" customFormat="1" ht="14.25">
      <c r="A32" s="29" t="s">
        <v>47</v>
      </c>
      <c r="B32" s="5"/>
      <c r="C32" s="15"/>
      <c r="D32" s="15"/>
      <c r="E32" s="16">
        <f>SUM(E22:E31)</f>
        <v>269738.772</v>
      </c>
    </row>
    <row r="33" spans="1:5" s="7" customFormat="1">
      <c r="A33" s="8"/>
      <c r="B33" s="17"/>
      <c r="C33" s="18"/>
      <c r="D33" s="18"/>
      <c r="E33" s="19"/>
    </row>
    <row r="34" spans="1:5" ht="30" customHeight="1">
      <c r="A34" s="89" t="s">
        <v>59</v>
      </c>
      <c r="B34" s="89"/>
      <c r="C34" s="89"/>
      <c r="D34" s="89"/>
      <c r="E34" s="89"/>
    </row>
    <row r="35" spans="1:5" ht="30" customHeight="1">
      <c r="A35" s="84" t="s">
        <v>21</v>
      </c>
      <c r="B35" s="84"/>
      <c r="C35" s="84"/>
      <c r="D35" s="84"/>
      <c r="E35" s="84"/>
    </row>
    <row r="36" spans="1:5">
      <c r="A36" s="84" t="s">
        <v>20</v>
      </c>
      <c r="B36" s="84"/>
      <c r="C36" s="84"/>
      <c r="D36" s="84"/>
      <c r="E36" s="84"/>
    </row>
    <row r="37" spans="1:5" ht="30.75" customHeight="1">
      <c r="A37" s="84" t="s">
        <v>35</v>
      </c>
      <c r="B37" s="84"/>
      <c r="C37" s="84"/>
      <c r="D37" s="84"/>
      <c r="E37" s="84"/>
    </row>
    <row r="38" spans="1:5">
      <c r="A38" s="84" t="s">
        <v>18</v>
      </c>
      <c r="B38" s="84"/>
      <c r="C38" s="84"/>
      <c r="D38" s="84"/>
      <c r="E38" s="84"/>
    </row>
    <row r="39" spans="1:5">
      <c r="A39" s="90" t="s">
        <v>5</v>
      </c>
      <c r="B39" s="90"/>
      <c r="C39" s="90"/>
      <c r="D39" s="90"/>
      <c r="E39" s="90"/>
    </row>
    <row r="40" spans="1:5">
      <c r="A40" s="84" t="s">
        <v>18</v>
      </c>
      <c r="B40" s="84"/>
      <c r="C40" s="84"/>
      <c r="D40" s="84"/>
      <c r="E40" s="84"/>
    </row>
    <row r="41" spans="1:5">
      <c r="A41" s="91" t="s">
        <v>33</v>
      </c>
      <c r="B41" s="91"/>
      <c r="C41" s="91"/>
      <c r="D41" s="91"/>
      <c r="E41" s="91"/>
    </row>
    <row r="42" spans="1:5">
      <c r="B42" s="88" t="s">
        <v>19</v>
      </c>
      <c r="C42" s="88"/>
      <c r="D42" s="88"/>
      <c r="E42" s="20" t="s">
        <v>6</v>
      </c>
    </row>
    <row r="43" spans="1:5">
      <c r="A43" s="23"/>
      <c r="B43" s="23"/>
      <c r="C43" s="23"/>
      <c r="D43" s="23"/>
      <c r="E43" s="10"/>
    </row>
    <row r="44" spans="1:5">
      <c r="A44" s="91" t="s">
        <v>34</v>
      </c>
      <c r="B44" s="91"/>
      <c r="C44" s="91"/>
      <c r="D44" s="91"/>
      <c r="E44" s="91"/>
    </row>
    <row r="45" spans="1:5">
      <c r="B45" s="88" t="s">
        <v>19</v>
      </c>
      <c r="C45" s="88"/>
      <c r="D45" s="88"/>
      <c r="E45" s="20" t="s">
        <v>6</v>
      </c>
    </row>
    <row r="47" spans="1:5">
      <c r="A47" s="1" t="s">
        <v>39</v>
      </c>
    </row>
    <row r="48" spans="1:5">
      <c r="A48" s="7" t="s">
        <v>36</v>
      </c>
      <c r="E48" s="1"/>
    </row>
    <row r="49" spans="1:7">
      <c r="A49" s="7" t="s">
        <v>41</v>
      </c>
      <c r="B49" s="21">
        <v>74319.360000000001</v>
      </c>
      <c r="E49" s="1"/>
    </row>
    <row r="50" spans="1:7">
      <c r="A50" s="34" t="s">
        <v>56</v>
      </c>
      <c r="B50" s="22"/>
      <c r="E50" s="1"/>
    </row>
    <row r="51" spans="1:7">
      <c r="A51" s="1" t="s">
        <v>38</v>
      </c>
      <c r="B51" s="22">
        <v>286587.65000000002</v>
      </c>
      <c r="E51" s="1"/>
      <c r="G51" s="14"/>
    </row>
    <row r="52" spans="1:7">
      <c r="A52" s="1" t="s">
        <v>42</v>
      </c>
      <c r="B52" s="37">
        <v>4248.12</v>
      </c>
      <c r="E52" s="1"/>
    </row>
    <row r="53" spans="1:7">
      <c r="A53" s="1" t="s">
        <v>48</v>
      </c>
      <c r="B53" s="35">
        <f>350*3</f>
        <v>1050</v>
      </c>
      <c r="E53" s="1"/>
    </row>
    <row r="54" spans="1:7">
      <c r="A54" s="1" t="s">
        <v>45</v>
      </c>
      <c r="B54" s="22">
        <f>3*330</f>
        <v>990</v>
      </c>
      <c r="E54" s="1"/>
    </row>
    <row r="55" spans="1:7">
      <c r="A55" s="1" t="s">
        <v>49</v>
      </c>
      <c r="B55" s="22">
        <f>3*300</f>
        <v>900</v>
      </c>
      <c r="E55" s="1"/>
    </row>
    <row r="56" spans="1:7" ht="30">
      <c r="A56" s="34" t="s">
        <v>40</v>
      </c>
      <c r="B56" s="22">
        <f>E32</f>
        <v>269738.772</v>
      </c>
      <c r="E56" s="1"/>
    </row>
    <row r="57" spans="1:7">
      <c r="A57" s="26" t="s">
        <v>37</v>
      </c>
      <c r="B57" s="27">
        <f>B49+B51+B52+B53+B54+B55-B56</f>
        <v>98356.358000000007</v>
      </c>
    </row>
  </sheetData>
  <mergeCells count="30">
    <mergeCell ref="B45:D45"/>
    <mergeCell ref="A20:E20"/>
    <mergeCell ref="A34:E34"/>
    <mergeCell ref="A35:E35"/>
    <mergeCell ref="A36:E36"/>
    <mergeCell ref="A37:E37"/>
    <mergeCell ref="A38:E38"/>
    <mergeCell ref="A39:E39"/>
    <mergeCell ref="A40:E40"/>
    <mergeCell ref="A41:E41"/>
    <mergeCell ref="B42:D42"/>
    <mergeCell ref="A44:E44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topLeftCell="A19" zoomScaleSheetLayoutView="100" workbookViewId="0">
      <selection activeCell="A31" sqref="A31"/>
    </sheetView>
  </sheetViews>
  <sheetFormatPr defaultColWidth="9.140625" defaultRowHeight="15"/>
  <cols>
    <col min="1" max="1" width="33.285156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3" customWidth="1"/>
    <col min="6" max="6" width="9.140625" style="1"/>
    <col min="7" max="7" width="12.140625" style="1" bestFit="1" customWidth="1"/>
    <col min="8" max="8" width="12.140625" style="1" customWidth="1"/>
    <col min="9" max="16384" width="9.140625" style="1"/>
  </cols>
  <sheetData>
    <row r="1" spans="1:5">
      <c r="A1" s="79" t="s">
        <v>11</v>
      </c>
      <c r="B1" s="79"/>
      <c r="C1" s="79"/>
      <c r="D1" s="79"/>
      <c r="E1" s="79"/>
    </row>
    <row r="2" spans="1:5" ht="29.25" customHeight="1">
      <c r="A2" s="80" t="s">
        <v>12</v>
      </c>
      <c r="B2" s="81"/>
      <c r="C2" s="81"/>
      <c r="D2" s="81"/>
      <c r="E2" s="81"/>
    </row>
    <row r="3" spans="1:5">
      <c r="A3" s="80" t="s">
        <v>60</v>
      </c>
      <c r="B3" s="80"/>
      <c r="C3" s="80"/>
      <c r="D3" s="80"/>
      <c r="E3" s="80"/>
    </row>
    <row r="4" spans="1:5">
      <c r="A4" s="39" t="s">
        <v>13</v>
      </c>
      <c r="B4" s="3"/>
      <c r="C4" s="3"/>
      <c r="D4" s="92" t="s">
        <v>61</v>
      </c>
      <c r="E4" s="92"/>
    </row>
    <row r="5" spans="1:5">
      <c r="A5" s="23"/>
      <c r="B5" s="3"/>
      <c r="C5" s="3"/>
      <c r="D5" s="3"/>
      <c r="E5" s="9"/>
    </row>
    <row r="6" spans="1:5">
      <c r="A6" s="84" t="s">
        <v>0</v>
      </c>
      <c r="B6" s="84"/>
      <c r="C6" s="84"/>
      <c r="D6" s="84"/>
      <c r="E6" s="84"/>
    </row>
    <row r="7" spans="1:5">
      <c r="A7" s="78" t="s">
        <v>25</v>
      </c>
      <c r="B7" s="78"/>
      <c r="C7" s="78"/>
      <c r="D7" s="78"/>
      <c r="E7" s="78"/>
    </row>
    <row r="8" spans="1:5">
      <c r="A8" s="86" t="s">
        <v>1</v>
      </c>
      <c r="B8" s="86"/>
      <c r="C8" s="86"/>
      <c r="D8" s="86"/>
      <c r="E8" s="86"/>
    </row>
    <row r="9" spans="1:5">
      <c r="A9" s="84" t="s">
        <v>26</v>
      </c>
      <c r="B9" s="84"/>
      <c r="C9" s="84"/>
      <c r="D9" s="84"/>
      <c r="E9" s="84"/>
    </row>
    <row r="10" spans="1:5" ht="24.75" customHeight="1">
      <c r="A10" s="87" t="s">
        <v>14</v>
      </c>
      <c r="B10" s="87"/>
      <c r="C10" s="87"/>
      <c r="D10" s="87"/>
      <c r="E10" s="87"/>
    </row>
    <row r="11" spans="1:5" ht="28.5" customHeight="1">
      <c r="A11" s="84" t="s">
        <v>27</v>
      </c>
      <c r="B11" s="84"/>
      <c r="C11" s="84"/>
      <c r="D11" s="84"/>
      <c r="E11" s="84"/>
    </row>
    <row r="12" spans="1:5">
      <c r="A12" s="86" t="s">
        <v>15</v>
      </c>
      <c r="B12" s="86"/>
      <c r="C12" s="86"/>
      <c r="D12" s="86"/>
      <c r="E12" s="86"/>
    </row>
    <row r="13" spans="1:5">
      <c r="A13" s="84" t="s">
        <v>22</v>
      </c>
      <c r="B13" s="84"/>
      <c r="C13" s="84"/>
      <c r="D13" s="84"/>
      <c r="E13" s="84"/>
    </row>
    <row r="14" spans="1:5">
      <c r="A14" s="86" t="s">
        <v>2</v>
      </c>
      <c r="B14" s="86"/>
      <c r="C14" s="86"/>
      <c r="D14" s="86"/>
      <c r="E14" s="86"/>
    </row>
    <row r="15" spans="1:5">
      <c r="A15" s="84" t="s">
        <v>23</v>
      </c>
      <c r="B15" s="84"/>
      <c r="C15" s="84"/>
      <c r="D15" s="84"/>
      <c r="E15" s="84"/>
    </row>
    <row r="16" spans="1:5">
      <c r="A16" s="86" t="s">
        <v>16</v>
      </c>
      <c r="B16" s="86"/>
      <c r="C16" s="86"/>
      <c r="D16" s="86"/>
      <c r="E16" s="86"/>
    </row>
    <row r="17" spans="1:7" ht="26.25" customHeight="1">
      <c r="A17" s="84" t="s">
        <v>17</v>
      </c>
      <c r="B17" s="84"/>
      <c r="C17" s="84"/>
      <c r="D17" s="84"/>
      <c r="E17" s="84"/>
    </row>
    <row r="18" spans="1:7" ht="62.25" customHeight="1">
      <c r="A18" s="84" t="s">
        <v>28</v>
      </c>
      <c r="B18" s="84"/>
      <c r="C18" s="84"/>
      <c r="D18" s="84"/>
      <c r="E18" s="84"/>
    </row>
    <row r="19" spans="1:7" ht="31.5" customHeight="1">
      <c r="A19" s="85" t="s">
        <v>29</v>
      </c>
      <c r="B19" s="85"/>
      <c r="C19" s="85"/>
      <c r="D19" s="85"/>
      <c r="E19" s="85"/>
    </row>
    <row r="20" spans="1:7">
      <c r="A20" s="85"/>
      <c r="B20" s="85"/>
      <c r="C20" s="85"/>
      <c r="D20" s="85"/>
      <c r="E20" s="85"/>
      <c r="F20" s="1">
        <f>4325.9+63.5</f>
        <v>4389.3999999999996</v>
      </c>
      <c r="G20" s="1">
        <v>3</v>
      </c>
    </row>
    <row r="21" spans="1:7" ht="135">
      <c r="A21" s="2" t="s">
        <v>7</v>
      </c>
      <c r="B21" s="2" t="s">
        <v>10</v>
      </c>
      <c r="C21" s="2" t="s">
        <v>3</v>
      </c>
      <c r="D21" s="2" t="s">
        <v>9</v>
      </c>
      <c r="E21" s="11" t="s">
        <v>8</v>
      </c>
    </row>
    <row r="22" spans="1:7" ht="38.25">
      <c r="A22" s="28" t="s">
        <v>46</v>
      </c>
      <c r="B22" s="5" t="s">
        <v>43</v>
      </c>
      <c r="C22" s="2" t="s">
        <v>4</v>
      </c>
      <c r="D22" s="2">
        <v>13.06</v>
      </c>
      <c r="E22" s="12">
        <f>D22*F20*G20</f>
        <v>171976.69199999998</v>
      </c>
      <c r="G22" s="14"/>
    </row>
    <row r="23" spans="1:7">
      <c r="A23" s="4" t="s">
        <v>44</v>
      </c>
      <c r="B23" s="5" t="s">
        <v>24</v>
      </c>
      <c r="C23" s="2" t="s">
        <v>4</v>
      </c>
      <c r="D23" s="2">
        <v>5</v>
      </c>
      <c r="E23" s="12">
        <f>D23*F20*G20</f>
        <v>65841</v>
      </c>
      <c r="G23" s="14"/>
    </row>
    <row r="24" spans="1:7">
      <c r="A24" s="4" t="s">
        <v>55</v>
      </c>
      <c r="B24" s="5" t="s">
        <v>62</v>
      </c>
      <c r="C24" s="2" t="s">
        <v>32</v>
      </c>
      <c r="D24" s="2"/>
      <c r="E24" s="12">
        <v>6554.11</v>
      </c>
      <c r="G24" s="14"/>
    </row>
    <row r="25" spans="1:7">
      <c r="A25" s="4" t="s">
        <v>50</v>
      </c>
      <c r="B25" s="5" t="s">
        <v>62</v>
      </c>
      <c r="C25" s="2" t="s">
        <v>32</v>
      </c>
      <c r="D25" s="2"/>
      <c r="E25" s="30">
        <v>809.81</v>
      </c>
      <c r="G25" s="14"/>
    </row>
    <row r="26" spans="1:7">
      <c r="A26" s="1" t="s">
        <v>51</v>
      </c>
      <c r="B26" s="5" t="s">
        <v>62</v>
      </c>
      <c r="C26" s="2" t="s">
        <v>32</v>
      </c>
      <c r="D26" s="2"/>
      <c r="E26" s="12">
        <v>19606.009999999998</v>
      </c>
      <c r="G26" s="14"/>
    </row>
    <row r="27" spans="1:7">
      <c r="A27" s="4" t="s">
        <v>52</v>
      </c>
      <c r="B27" s="5" t="s">
        <v>62</v>
      </c>
      <c r="C27" s="2" t="s">
        <v>32</v>
      </c>
      <c r="D27" s="2"/>
      <c r="E27" s="12">
        <v>3476.8</v>
      </c>
      <c r="G27" s="14"/>
    </row>
    <row r="28" spans="1:7">
      <c r="A28" s="4" t="s">
        <v>53</v>
      </c>
      <c r="B28" s="5" t="s">
        <v>62</v>
      </c>
      <c r="C28" s="2" t="s">
        <v>32</v>
      </c>
      <c r="D28" s="2"/>
      <c r="E28" s="12">
        <v>6295.98</v>
      </c>
      <c r="G28" s="14"/>
    </row>
    <row r="29" spans="1:7">
      <c r="A29" s="4" t="s">
        <v>30</v>
      </c>
      <c r="B29" s="5" t="s">
        <v>62</v>
      </c>
      <c r="C29" s="2" t="s">
        <v>32</v>
      </c>
      <c r="D29" s="2"/>
      <c r="E29" s="12">
        <v>890.86</v>
      </c>
      <c r="G29" s="14"/>
    </row>
    <row r="30" spans="1:7">
      <c r="A30" s="40" t="s">
        <v>63</v>
      </c>
      <c r="B30" s="24" t="s">
        <v>64</v>
      </c>
      <c r="C30" s="2" t="s">
        <v>65</v>
      </c>
      <c r="D30" s="33">
        <v>5.5</v>
      </c>
      <c r="E30" s="12">
        <f>D30*218.47</f>
        <v>1201.585</v>
      </c>
      <c r="G30" s="14"/>
    </row>
    <row r="31" spans="1:7">
      <c r="A31" s="41" t="s">
        <v>66</v>
      </c>
      <c r="B31" s="5" t="s">
        <v>62</v>
      </c>
      <c r="C31" s="2" t="s">
        <v>32</v>
      </c>
      <c r="D31" s="42"/>
      <c r="E31" s="12">
        <v>25674.2</v>
      </c>
      <c r="G31" s="14"/>
    </row>
    <row r="32" spans="1:7" s="7" customFormat="1" ht="14.25">
      <c r="A32" s="29" t="s">
        <v>47</v>
      </c>
      <c r="B32" s="5"/>
      <c r="C32" s="15"/>
      <c r="D32" s="15"/>
      <c r="E32" s="16">
        <f>SUM(E22:E31)</f>
        <v>302327.04699999996</v>
      </c>
    </row>
    <row r="33" spans="1:5" s="7" customFormat="1">
      <c r="A33" s="8"/>
      <c r="B33" s="17"/>
      <c r="C33" s="18"/>
      <c r="D33" s="18"/>
      <c r="E33" s="19"/>
    </row>
    <row r="34" spans="1:5" ht="30" customHeight="1">
      <c r="A34" s="89" t="s">
        <v>67</v>
      </c>
      <c r="B34" s="89"/>
      <c r="C34" s="89"/>
      <c r="D34" s="89"/>
      <c r="E34" s="89"/>
    </row>
    <row r="35" spans="1:5" ht="30" customHeight="1">
      <c r="A35" s="84" t="s">
        <v>21</v>
      </c>
      <c r="B35" s="84"/>
      <c r="C35" s="84"/>
      <c r="D35" s="84"/>
      <c r="E35" s="84"/>
    </row>
    <row r="36" spans="1:5">
      <c r="A36" s="84" t="s">
        <v>20</v>
      </c>
      <c r="B36" s="84"/>
      <c r="C36" s="84"/>
      <c r="D36" s="84"/>
      <c r="E36" s="84"/>
    </row>
    <row r="37" spans="1:5" ht="30.75" customHeight="1">
      <c r="A37" s="84" t="s">
        <v>35</v>
      </c>
      <c r="B37" s="84"/>
      <c r="C37" s="84"/>
      <c r="D37" s="84"/>
      <c r="E37" s="84"/>
    </row>
    <row r="38" spans="1:5">
      <c r="A38" s="84" t="s">
        <v>18</v>
      </c>
      <c r="B38" s="84"/>
      <c r="C38" s="84"/>
      <c r="D38" s="84"/>
      <c r="E38" s="84"/>
    </row>
    <row r="39" spans="1:5">
      <c r="A39" s="90" t="s">
        <v>5</v>
      </c>
      <c r="B39" s="90"/>
      <c r="C39" s="90"/>
      <c r="D39" s="90"/>
      <c r="E39" s="90"/>
    </row>
    <row r="40" spans="1:5">
      <c r="A40" s="84" t="s">
        <v>18</v>
      </c>
      <c r="B40" s="84"/>
      <c r="C40" s="84"/>
      <c r="D40" s="84"/>
      <c r="E40" s="84"/>
    </row>
    <row r="41" spans="1:5">
      <c r="A41" s="91" t="s">
        <v>33</v>
      </c>
      <c r="B41" s="91"/>
      <c r="C41" s="91"/>
      <c r="D41" s="91"/>
      <c r="E41" s="91"/>
    </row>
    <row r="42" spans="1:5">
      <c r="B42" s="88" t="s">
        <v>19</v>
      </c>
      <c r="C42" s="88"/>
      <c r="D42" s="88"/>
      <c r="E42" s="20" t="s">
        <v>6</v>
      </c>
    </row>
    <row r="43" spans="1:5">
      <c r="A43" s="23"/>
      <c r="B43" s="23"/>
      <c r="C43" s="23"/>
      <c r="D43" s="23"/>
      <c r="E43" s="10"/>
    </row>
    <row r="44" spans="1:5">
      <c r="A44" s="91" t="s">
        <v>34</v>
      </c>
      <c r="B44" s="91"/>
      <c r="C44" s="91"/>
      <c r="D44" s="91"/>
      <c r="E44" s="91"/>
    </row>
    <row r="45" spans="1:5">
      <c r="B45" s="88" t="s">
        <v>19</v>
      </c>
      <c r="C45" s="88"/>
      <c r="D45" s="88"/>
      <c r="E45" s="20" t="s">
        <v>6</v>
      </c>
    </row>
    <row r="47" spans="1:5">
      <c r="A47" s="1" t="s">
        <v>39</v>
      </c>
    </row>
    <row r="48" spans="1:5">
      <c r="A48" s="7" t="s">
        <v>36</v>
      </c>
      <c r="E48" s="1"/>
    </row>
    <row r="49" spans="1:7">
      <c r="A49" s="7" t="s">
        <v>41</v>
      </c>
      <c r="B49" s="21">
        <f>'1кв'!B57</f>
        <v>98356.358000000007</v>
      </c>
      <c r="E49" s="1"/>
    </row>
    <row r="50" spans="1:7">
      <c r="A50" s="36" t="s">
        <v>68</v>
      </c>
      <c r="B50" s="22"/>
      <c r="E50" s="1"/>
    </row>
    <row r="51" spans="1:7">
      <c r="A51" s="1" t="s">
        <v>38</v>
      </c>
      <c r="B51" s="22">
        <f>286597.54-325.15</f>
        <v>286272.38999999996</v>
      </c>
      <c r="E51" s="1"/>
      <c r="G51" s="14"/>
    </row>
    <row r="52" spans="1:7">
      <c r="A52" s="1" t="s">
        <v>42</v>
      </c>
      <c r="B52" s="37">
        <v>5901.77</v>
      </c>
      <c r="E52" s="1"/>
    </row>
    <row r="53" spans="1:7">
      <c r="A53" s="1" t="s">
        <v>48</v>
      </c>
      <c r="B53" s="35">
        <f>350*3</f>
        <v>1050</v>
      </c>
      <c r="E53" s="1"/>
    </row>
    <row r="54" spans="1:7">
      <c r="A54" s="1" t="s">
        <v>45</v>
      </c>
      <c r="B54" s="22">
        <f>3*330</f>
        <v>990</v>
      </c>
      <c r="E54" s="1"/>
    </row>
    <row r="55" spans="1:7">
      <c r="A55" s="1" t="s">
        <v>49</v>
      </c>
      <c r="B55" s="22">
        <f>3*300</f>
        <v>900</v>
      </c>
      <c r="E55" s="1"/>
    </row>
    <row r="56" spans="1:7" ht="30">
      <c r="A56" s="36" t="s">
        <v>40</v>
      </c>
      <c r="B56" s="22">
        <f>E32</f>
        <v>302327.04699999996</v>
      </c>
      <c r="E56" s="1"/>
    </row>
    <row r="57" spans="1:7">
      <c r="A57" s="26" t="s">
        <v>37</v>
      </c>
      <c r="B57" s="27">
        <f>B49+B51+B52+B53+B54+B55-B56</f>
        <v>91143.47100000002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5:D45"/>
    <mergeCell ref="A20:E20"/>
    <mergeCell ref="A34:E34"/>
    <mergeCell ref="A35:E35"/>
    <mergeCell ref="A36:E36"/>
    <mergeCell ref="A37:E37"/>
    <mergeCell ref="A38:E38"/>
    <mergeCell ref="A39:E39"/>
    <mergeCell ref="A40:E40"/>
    <mergeCell ref="A41:E41"/>
    <mergeCell ref="B42:D42"/>
    <mergeCell ref="A44:E4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view="pageBreakPreview" topLeftCell="A23" zoomScaleSheetLayoutView="100" workbookViewId="0">
      <selection activeCell="A31" sqref="A31"/>
    </sheetView>
  </sheetViews>
  <sheetFormatPr defaultColWidth="9.140625" defaultRowHeight="15"/>
  <cols>
    <col min="1" max="1" width="33.285156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3" customWidth="1"/>
    <col min="6" max="6" width="9.140625" style="1"/>
    <col min="7" max="7" width="12.140625" style="1" bestFit="1" customWidth="1"/>
    <col min="8" max="8" width="12.140625" style="1" customWidth="1"/>
    <col min="9" max="16384" width="9.140625" style="1"/>
  </cols>
  <sheetData>
    <row r="1" spans="1:5">
      <c r="A1" s="79" t="s">
        <v>11</v>
      </c>
      <c r="B1" s="79"/>
      <c r="C1" s="79"/>
      <c r="D1" s="79"/>
      <c r="E1" s="79"/>
    </row>
    <row r="2" spans="1:5" ht="29.25" customHeight="1">
      <c r="A2" s="80" t="s">
        <v>12</v>
      </c>
      <c r="B2" s="81"/>
      <c r="C2" s="81"/>
      <c r="D2" s="81"/>
      <c r="E2" s="81"/>
    </row>
    <row r="3" spans="1:5">
      <c r="A3" s="80" t="s">
        <v>69</v>
      </c>
      <c r="B3" s="80"/>
      <c r="C3" s="80"/>
      <c r="D3" s="80"/>
      <c r="E3" s="80"/>
    </row>
    <row r="4" spans="1:5">
      <c r="A4" s="39" t="s">
        <v>13</v>
      </c>
      <c r="B4" s="3"/>
      <c r="C4" s="3"/>
      <c r="D4" s="92" t="s">
        <v>70</v>
      </c>
      <c r="E4" s="92"/>
    </row>
    <row r="5" spans="1:5">
      <c r="A5" s="23"/>
      <c r="B5" s="3"/>
      <c r="C5" s="3"/>
      <c r="D5" s="3"/>
      <c r="E5" s="9"/>
    </row>
    <row r="6" spans="1:5">
      <c r="A6" s="84" t="s">
        <v>0</v>
      </c>
      <c r="B6" s="84"/>
      <c r="C6" s="84"/>
      <c r="D6" s="84"/>
      <c r="E6" s="84"/>
    </row>
    <row r="7" spans="1:5">
      <c r="A7" s="78" t="s">
        <v>25</v>
      </c>
      <c r="B7" s="78"/>
      <c r="C7" s="78"/>
      <c r="D7" s="78"/>
      <c r="E7" s="78"/>
    </row>
    <row r="8" spans="1:5">
      <c r="A8" s="86" t="s">
        <v>1</v>
      </c>
      <c r="B8" s="86"/>
      <c r="C8" s="86"/>
      <c r="D8" s="86"/>
      <c r="E8" s="86"/>
    </row>
    <row r="9" spans="1:5">
      <c r="A9" s="84" t="s">
        <v>26</v>
      </c>
      <c r="B9" s="84"/>
      <c r="C9" s="84"/>
      <c r="D9" s="84"/>
      <c r="E9" s="84"/>
    </row>
    <row r="10" spans="1:5" ht="24.75" customHeight="1">
      <c r="A10" s="87" t="s">
        <v>14</v>
      </c>
      <c r="B10" s="87"/>
      <c r="C10" s="87"/>
      <c r="D10" s="87"/>
      <c r="E10" s="87"/>
    </row>
    <row r="11" spans="1:5" ht="28.5" customHeight="1">
      <c r="A11" s="84" t="s">
        <v>27</v>
      </c>
      <c r="B11" s="84"/>
      <c r="C11" s="84"/>
      <c r="D11" s="84"/>
      <c r="E11" s="84"/>
    </row>
    <row r="12" spans="1:5">
      <c r="A12" s="86" t="s">
        <v>15</v>
      </c>
      <c r="B12" s="86"/>
      <c r="C12" s="86"/>
      <c r="D12" s="86"/>
      <c r="E12" s="86"/>
    </row>
    <row r="13" spans="1:5">
      <c r="A13" s="84" t="s">
        <v>22</v>
      </c>
      <c r="B13" s="84"/>
      <c r="C13" s="84"/>
      <c r="D13" s="84"/>
      <c r="E13" s="84"/>
    </row>
    <row r="14" spans="1:5">
      <c r="A14" s="86" t="s">
        <v>2</v>
      </c>
      <c r="B14" s="86"/>
      <c r="C14" s="86"/>
      <c r="D14" s="86"/>
      <c r="E14" s="86"/>
    </row>
    <row r="15" spans="1:5">
      <c r="A15" s="84" t="s">
        <v>23</v>
      </c>
      <c r="B15" s="84"/>
      <c r="C15" s="84"/>
      <c r="D15" s="84"/>
      <c r="E15" s="84"/>
    </row>
    <row r="16" spans="1:5">
      <c r="A16" s="86" t="s">
        <v>16</v>
      </c>
      <c r="B16" s="86"/>
      <c r="C16" s="86"/>
      <c r="D16" s="86"/>
      <c r="E16" s="86"/>
    </row>
    <row r="17" spans="1:7" ht="26.25" customHeight="1">
      <c r="A17" s="84" t="s">
        <v>17</v>
      </c>
      <c r="B17" s="84"/>
      <c r="C17" s="84"/>
      <c r="D17" s="84"/>
      <c r="E17" s="84"/>
    </row>
    <row r="18" spans="1:7" ht="62.25" customHeight="1">
      <c r="A18" s="84" t="s">
        <v>28</v>
      </c>
      <c r="B18" s="84"/>
      <c r="C18" s="84"/>
      <c r="D18" s="84"/>
      <c r="E18" s="84"/>
    </row>
    <row r="19" spans="1:7" ht="31.5" customHeight="1">
      <c r="A19" s="85" t="s">
        <v>29</v>
      </c>
      <c r="B19" s="85"/>
      <c r="C19" s="85"/>
      <c r="D19" s="85"/>
      <c r="E19" s="85"/>
    </row>
    <row r="20" spans="1:7">
      <c r="A20" s="85"/>
      <c r="B20" s="85"/>
      <c r="C20" s="85"/>
      <c r="D20" s="85"/>
      <c r="E20" s="85"/>
      <c r="F20" s="1">
        <f>4325.9+63.5</f>
        <v>4389.3999999999996</v>
      </c>
      <c r="G20" s="1">
        <v>3</v>
      </c>
    </row>
    <row r="21" spans="1:7" ht="135">
      <c r="A21" s="2" t="s">
        <v>7</v>
      </c>
      <c r="B21" s="2" t="s">
        <v>10</v>
      </c>
      <c r="C21" s="2" t="s">
        <v>3</v>
      </c>
      <c r="D21" s="2" t="s">
        <v>9</v>
      </c>
      <c r="E21" s="11" t="s">
        <v>8</v>
      </c>
    </row>
    <row r="22" spans="1:7" ht="38.25">
      <c r="A22" s="28" t="s">
        <v>46</v>
      </c>
      <c r="B22" s="5" t="s">
        <v>43</v>
      </c>
      <c r="C22" s="2" t="s">
        <v>4</v>
      </c>
      <c r="D22" s="2">
        <v>14.1</v>
      </c>
      <c r="E22" s="12">
        <f>D22*F20*G20</f>
        <v>185671.62</v>
      </c>
      <c r="G22" s="14"/>
    </row>
    <row r="23" spans="1:7">
      <c r="A23" s="4" t="s">
        <v>44</v>
      </c>
      <c r="B23" s="5" t="s">
        <v>24</v>
      </c>
      <c r="C23" s="2" t="s">
        <v>4</v>
      </c>
      <c r="D23" s="2">
        <v>5.42</v>
      </c>
      <c r="E23" s="12">
        <f>D23*F20*G20</f>
        <v>71371.644</v>
      </c>
      <c r="G23" s="14"/>
    </row>
    <row r="24" spans="1:7">
      <c r="A24" s="4" t="s">
        <v>55</v>
      </c>
      <c r="B24" s="5" t="s">
        <v>71</v>
      </c>
      <c r="C24" s="2" t="s">
        <v>32</v>
      </c>
      <c r="D24" s="2"/>
      <c r="E24" s="12">
        <v>689.68</v>
      </c>
      <c r="G24" s="14"/>
    </row>
    <row r="25" spans="1:7">
      <c r="A25" s="4" t="s">
        <v>50</v>
      </c>
      <c r="B25" s="5" t="s">
        <v>71</v>
      </c>
      <c r="C25" s="2" t="s">
        <v>32</v>
      </c>
      <c r="D25" s="2"/>
      <c r="E25" s="30">
        <v>7066.17</v>
      </c>
      <c r="G25" s="14"/>
    </row>
    <row r="26" spans="1:7">
      <c r="A26" s="1" t="s">
        <v>51</v>
      </c>
      <c r="B26" s="5" t="s">
        <v>71</v>
      </c>
      <c r="C26" s="2" t="s">
        <v>32</v>
      </c>
      <c r="D26" s="2"/>
      <c r="E26" s="12">
        <v>15693.75</v>
      </c>
      <c r="G26" s="14"/>
    </row>
    <row r="27" spans="1:7">
      <c r="A27" s="4" t="s">
        <v>52</v>
      </c>
      <c r="B27" s="5" t="s">
        <v>71</v>
      </c>
      <c r="C27" s="2" t="s">
        <v>32</v>
      </c>
      <c r="D27" s="2"/>
      <c r="E27" s="12">
        <v>3350.85</v>
      </c>
      <c r="G27" s="14"/>
    </row>
    <row r="28" spans="1:7">
      <c r="A28" s="4" t="s">
        <v>53</v>
      </c>
      <c r="B28" s="5" t="s">
        <v>71</v>
      </c>
      <c r="C28" s="2" t="s">
        <v>32</v>
      </c>
      <c r="D28" s="2"/>
      <c r="E28" s="12">
        <v>14908.16</v>
      </c>
      <c r="G28" s="14"/>
    </row>
    <row r="29" spans="1:7">
      <c r="A29" s="4" t="s">
        <v>30</v>
      </c>
      <c r="B29" s="5" t="s">
        <v>71</v>
      </c>
      <c r="C29" s="2" t="s">
        <v>32</v>
      </c>
      <c r="D29" s="2"/>
      <c r="E29" s="12">
        <v>583.79999999999995</v>
      </c>
      <c r="G29" s="14"/>
    </row>
    <row r="30" spans="1:7" ht="30">
      <c r="A30" s="46" t="s">
        <v>72</v>
      </c>
      <c r="B30" s="5" t="s">
        <v>74</v>
      </c>
      <c r="C30" s="2" t="s">
        <v>76</v>
      </c>
      <c r="D30" s="17">
        <v>2</v>
      </c>
      <c r="E30" s="12">
        <f>D30*235.95</f>
        <v>471.9</v>
      </c>
      <c r="G30" s="14"/>
    </row>
    <row r="31" spans="1:7">
      <c r="A31" s="45" t="s">
        <v>73</v>
      </c>
      <c r="B31" s="44" t="s">
        <v>75</v>
      </c>
      <c r="C31" s="2" t="s">
        <v>32</v>
      </c>
      <c r="D31" s="33"/>
      <c r="E31" s="12">
        <v>15882.26</v>
      </c>
      <c r="G31" s="14"/>
    </row>
    <row r="32" spans="1:7">
      <c r="A32" s="41"/>
      <c r="B32" s="5"/>
      <c r="C32" s="2"/>
      <c r="D32" s="42"/>
      <c r="E32" s="12"/>
      <c r="G32" s="14"/>
    </row>
    <row r="33" spans="1:5" s="7" customFormat="1" ht="14.25">
      <c r="A33" s="29" t="s">
        <v>47</v>
      </c>
      <c r="B33" s="5"/>
      <c r="C33" s="15"/>
      <c r="D33" s="15"/>
      <c r="E33" s="16">
        <f>SUM(E22:E32)</f>
        <v>315689.83399999997</v>
      </c>
    </row>
    <row r="34" spans="1:5" s="7" customFormat="1">
      <c r="A34" s="8"/>
      <c r="B34" s="17"/>
      <c r="C34" s="18"/>
      <c r="D34" s="18"/>
      <c r="E34" s="19"/>
    </row>
    <row r="35" spans="1:5" ht="30" customHeight="1">
      <c r="A35" s="89" t="s">
        <v>77</v>
      </c>
      <c r="B35" s="89"/>
      <c r="C35" s="89"/>
      <c r="D35" s="89"/>
      <c r="E35" s="89"/>
    </row>
    <row r="36" spans="1:5" ht="30" customHeight="1">
      <c r="A36" s="84" t="s">
        <v>21</v>
      </c>
      <c r="B36" s="84"/>
      <c r="C36" s="84"/>
      <c r="D36" s="84"/>
      <c r="E36" s="84"/>
    </row>
    <row r="37" spans="1:5">
      <c r="A37" s="84" t="s">
        <v>20</v>
      </c>
      <c r="B37" s="84"/>
      <c r="C37" s="84"/>
      <c r="D37" s="84"/>
      <c r="E37" s="84"/>
    </row>
    <row r="38" spans="1:5" ht="30.75" customHeight="1">
      <c r="A38" s="84" t="s">
        <v>35</v>
      </c>
      <c r="B38" s="84"/>
      <c r="C38" s="84"/>
      <c r="D38" s="84"/>
      <c r="E38" s="84"/>
    </row>
    <row r="39" spans="1:5">
      <c r="A39" s="84" t="s">
        <v>18</v>
      </c>
      <c r="B39" s="84"/>
      <c r="C39" s="84"/>
      <c r="D39" s="84"/>
      <c r="E39" s="84"/>
    </row>
    <row r="40" spans="1:5">
      <c r="A40" s="90" t="s">
        <v>5</v>
      </c>
      <c r="B40" s="90"/>
      <c r="C40" s="90"/>
      <c r="D40" s="90"/>
      <c r="E40" s="90"/>
    </row>
    <row r="41" spans="1:5">
      <c r="A41" s="84" t="s">
        <v>18</v>
      </c>
      <c r="B41" s="84"/>
      <c r="C41" s="84"/>
      <c r="D41" s="84"/>
      <c r="E41" s="84"/>
    </row>
    <row r="42" spans="1:5">
      <c r="A42" s="91" t="s">
        <v>33</v>
      </c>
      <c r="B42" s="91"/>
      <c r="C42" s="91"/>
      <c r="D42" s="91"/>
      <c r="E42" s="91"/>
    </row>
    <row r="43" spans="1:5">
      <c r="B43" s="88" t="s">
        <v>19</v>
      </c>
      <c r="C43" s="88"/>
      <c r="D43" s="88"/>
      <c r="E43" s="20" t="s">
        <v>6</v>
      </c>
    </row>
    <row r="44" spans="1:5">
      <c r="A44" s="23"/>
      <c r="B44" s="23"/>
      <c r="C44" s="23"/>
      <c r="D44" s="23"/>
      <c r="E44" s="10"/>
    </row>
    <row r="45" spans="1:5">
      <c r="A45" s="91" t="s">
        <v>34</v>
      </c>
      <c r="B45" s="91"/>
      <c r="C45" s="91"/>
      <c r="D45" s="91"/>
      <c r="E45" s="91"/>
    </row>
    <row r="46" spans="1:5">
      <c r="B46" s="88" t="s">
        <v>19</v>
      </c>
      <c r="C46" s="88"/>
      <c r="D46" s="88"/>
      <c r="E46" s="20" t="s">
        <v>6</v>
      </c>
    </row>
    <row r="48" spans="1:5">
      <c r="A48" s="1" t="s">
        <v>39</v>
      </c>
    </row>
    <row r="49" spans="1:7">
      <c r="A49" s="7" t="s">
        <v>36</v>
      </c>
      <c r="E49" s="1"/>
    </row>
    <row r="50" spans="1:7">
      <c r="A50" s="7" t="s">
        <v>41</v>
      </c>
      <c r="B50" s="21">
        <f>'2кв'!B57</f>
        <v>91143.47100000002</v>
      </c>
      <c r="E50" s="1"/>
    </row>
    <row r="51" spans="1:7">
      <c r="A51" s="38" t="s">
        <v>78</v>
      </c>
      <c r="B51" s="22"/>
      <c r="E51" s="1"/>
    </row>
    <row r="52" spans="1:7">
      <c r="A52" s="1" t="s">
        <v>38</v>
      </c>
      <c r="B52" s="22">
        <v>341844.51</v>
      </c>
      <c r="E52" s="1"/>
      <c r="G52" s="14"/>
    </row>
    <row r="53" spans="1:7">
      <c r="A53" s="1" t="s">
        <v>42</v>
      </c>
      <c r="B53" s="37">
        <v>1482.9</v>
      </c>
      <c r="E53" s="1"/>
    </row>
    <row r="54" spans="1:7">
      <c r="A54" s="1" t="s">
        <v>48</v>
      </c>
      <c r="B54" s="22">
        <f>350*3</f>
        <v>1050</v>
      </c>
      <c r="E54" s="1"/>
    </row>
    <row r="55" spans="1:7">
      <c r="A55" s="1" t="s">
        <v>45</v>
      </c>
      <c r="B55" s="22">
        <f>3*330</f>
        <v>990</v>
      </c>
      <c r="E55" s="1"/>
    </row>
    <row r="56" spans="1:7">
      <c r="A56" s="1" t="s">
        <v>49</v>
      </c>
      <c r="B56" s="22">
        <f>3*300</f>
        <v>900</v>
      </c>
      <c r="E56" s="1"/>
    </row>
    <row r="57" spans="1:7" ht="30">
      <c r="A57" s="38" t="s">
        <v>40</v>
      </c>
      <c r="B57" s="22">
        <f>E33</f>
        <v>315689.83399999997</v>
      </c>
      <c r="E57" s="1"/>
    </row>
    <row r="58" spans="1:7">
      <c r="A58" s="26" t="s">
        <v>37</v>
      </c>
      <c r="B58" s="27">
        <f>B50+B52+B53+B54+B55+B56-B57</f>
        <v>121721.04700000008</v>
      </c>
    </row>
  </sheetData>
  <mergeCells count="30">
    <mergeCell ref="B46:D46"/>
    <mergeCell ref="A20:E20"/>
    <mergeCell ref="A35:E35"/>
    <mergeCell ref="A36:E36"/>
    <mergeCell ref="A37:E37"/>
    <mergeCell ref="A38:E38"/>
    <mergeCell ref="A39:E39"/>
    <mergeCell ref="A40:E40"/>
    <mergeCell ref="A41:E41"/>
    <mergeCell ref="A42:E42"/>
    <mergeCell ref="B43:D43"/>
    <mergeCell ref="A45:E45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view="pageBreakPreview" topLeftCell="A40" zoomScaleSheetLayoutView="100" workbookViewId="0">
      <selection activeCell="A30" sqref="A30"/>
    </sheetView>
  </sheetViews>
  <sheetFormatPr defaultColWidth="9.140625" defaultRowHeight="15"/>
  <cols>
    <col min="1" max="1" width="33.285156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3" customWidth="1"/>
    <col min="6" max="6" width="9.140625" style="1"/>
    <col min="7" max="7" width="12.140625" style="1" bestFit="1" customWidth="1"/>
    <col min="8" max="8" width="12.140625" style="1" customWidth="1"/>
    <col min="9" max="16384" width="9.140625" style="1"/>
  </cols>
  <sheetData>
    <row r="1" spans="1:5">
      <c r="A1" s="79" t="s">
        <v>11</v>
      </c>
      <c r="B1" s="79"/>
      <c r="C1" s="79"/>
      <c r="D1" s="79"/>
      <c r="E1" s="79"/>
    </row>
    <row r="2" spans="1:5" ht="29.25" customHeight="1">
      <c r="A2" s="80" t="s">
        <v>12</v>
      </c>
      <c r="B2" s="81"/>
      <c r="C2" s="81"/>
      <c r="D2" s="81"/>
      <c r="E2" s="81"/>
    </row>
    <row r="3" spans="1:5">
      <c r="A3" s="80" t="s">
        <v>79</v>
      </c>
      <c r="B3" s="80"/>
      <c r="C3" s="80"/>
      <c r="D3" s="80"/>
      <c r="E3" s="80"/>
    </row>
    <row r="4" spans="1:5">
      <c r="A4" s="39" t="s">
        <v>13</v>
      </c>
      <c r="B4" s="3"/>
      <c r="C4" s="3"/>
      <c r="D4" s="92" t="s">
        <v>80</v>
      </c>
      <c r="E4" s="92"/>
    </row>
    <row r="5" spans="1:5">
      <c r="A5" s="23"/>
      <c r="B5" s="3"/>
      <c r="C5" s="3"/>
      <c r="D5" s="3"/>
      <c r="E5" s="9"/>
    </row>
    <row r="6" spans="1:5">
      <c r="A6" s="84" t="s">
        <v>0</v>
      </c>
      <c r="B6" s="84"/>
      <c r="C6" s="84"/>
      <c r="D6" s="84"/>
      <c r="E6" s="84"/>
    </row>
    <row r="7" spans="1:5">
      <c r="A7" s="78" t="s">
        <v>25</v>
      </c>
      <c r="B7" s="78"/>
      <c r="C7" s="78"/>
      <c r="D7" s="78"/>
      <c r="E7" s="78"/>
    </row>
    <row r="8" spans="1:5">
      <c r="A8" s="86" t="s">
        <v>1</v>
      </c>
      <c r="B8" s="86"/>
      <c r="C8" s="86"/>
      <c r="D8" s="86"/>
      <c r="E8" s="86"/>
    </row>
    <row r="9" spans="1:5">
      <c r="A9" s="84" t="s">
        <v>26</v>
      </c>
      <c r="B9" s="84"/>
      <c r="C9" s="84"/>
      <c r="D9" s="84"/>
      <c r="E9" s="84"/>
    </row>
    <row r="10" spans="1:5" ht="24.75" customHeight="1">
      <c r="A10" s="87" t="s">
        <v>14</v>
      </c>
      <c r="B10" s="87"/>
      <c r="C10" s="87"/>
      <c r="D10" s="87"/>
      <c r="E10" s="87"/>
    </row>
    <row r="11" spans="1:5" ht="28.5" customHeight="1">
      <c r="A11" s="84" t="s">
        <v>27</v>
      </c>
      <c r="B11" s="84"/>
      <c r="C11" s="84"/>
      <c r="D11" s="84"/>
      <c r="E11" s="84"/>
    </row>
    <row r="12" spans="1:5">
      <c r="A12" s="86" t="s">
        <v>15</v>
      </c>
      <c r="B12" s="86"/>
      <c r="C12" s="86"/>
      <c r="D12" s="86"/>
      <c r="E12" s="86"/>
    </row>
    <row r="13" spans="1:5">
      <c r="A13" s="84" t="s">
        <v>22</v>
      </c>
      <c r="B13" s="84"/>
      <c r="C13" s="84"/>
      <c r="D13" s="84"/>
      <c r="E13" s="84"/>
    </row>
    <row r="14" spans="1:5">
      <c r="A14" s="86" t="s">
        <v>2</v>
      </c>
      <c r="B14" s="86"/>
      <c r="C14" s="86"/>
      <c r="D14" s="86"/>
      <c r="E14" s="86"/>
    </row>
    <row r="15" spans="1:5">
      <c r="A15" s="84" t="s">
        <v>23</v>
      </c>
      <c r="B15" s="84"/>
      <c r="C15" s="84"/>
      <c r="D15" s="84"/>
      <c r="E15" s="84"/>
    </row>
    <row r="16" spans="1:5">
      <c r="A16" s="86" t="s">
        <v>16</v>
      </c>
      <c r="B16" s="86"/>
      <c r="C16" s="86"/>
      <c r="D16" s="86"/>
      <c r="E16" s="86"/>
    </row>
    <row r="17" spans="1:7" ht="26.25" customHeight="1">
      <c r="A17" s="84" t="s">
        <v>17</v>
      </c>
      <c r="B17" s="84"/>
      <c r="C17" s="84"/>
      <c r="D17" s="84"/>
      <c r="E17" s="84"/>
    </row>
    <row r="18" spans="1:7" ht="62.25" customHeight="1">
      <c r="A18" s="84" t="s">
        <v>28</v>
      </c>
      <c r="B18" s="84"/>
      <c r="C18" s="84"/>
      <c r="D18" s="84"/>
      <c r="E18" s="84"/>
    </row>
    <row r="19" spans="1:7" ht="31.5" customHeight="1">
      <c r="A19" s="85" t="s">
        <v>29</v>
      </c>
      <c r="B19" s="85"/>
      <c r="C19" s="85"/>
      <c r="D19" s="85"/>
      <c r="E19" s="85"/>
    </row>
    <row r="20" spans="1:7">
      <c r="A20" s="85"/>
      <c r="B20" s="85"/>
      <c r="C20" s="85"/>
      <c r="D20" s="85"/>
      <c r="E20" s="85"/>
      <c r="F20" s="1">
        <f>4325.9+63.5</f>
        <v>4389.3999999999996</v>
      </c>
      <c r="G20" s="1">
        <v>3</v>
      </c>
    </row>
    <row r="21" spans="1:7" ht="135">
      <c r="A21" s="2" t="s">
        <v>7</v>
      </c>
      <c r="B21" s="2" t="s">
        <v>10</v>
      </c>
      <c r="C21" s="2" t="s">
        <v>3</v>
      </c>
      <c r="D21" s="2" t="s">
        <v>9</v>
      </c>
      <c r="E21" s="11" t="s">
        <v>8</v>
      </c>
    </row>
    <row r="22" spans="1:7" ht="38.25">
      <c r="A22" s="28" t="s">
        <v>46</v>
      </c>
      <c r="B22" s="5" t="s">
        <v>43</v>
      </c>
      <c r="C22" s="2" t="s">
        <v>4</v>
      </c>
      <c r="D22" s="2">
        <v>14.1</v>
      </c>
      <c r="E22" s="12">
        <f>D22*F20*G20</f>
        <v>185671.62</v>
      </c>
      <c r="G22" s="14"/>
    </row>
    <row r="23" spans="1:7">
      <c r="A23" s="4" t="s">
        <v>44</v>
      </c>
      <c r="B23" s="5" t="s">
        <v>24</v>
      </c>
      <c r="C23" s="2" t="s">
        <v>4</v>
      </c>
      <c r="D23" s="2">
        <v>5.42</v>
      </c>
      <c r="E23" s="12">
        <f>D23*F20*G20</f>
        <v>71371.644</v>
      </c>
      <c r="G23" s="14"/>
    </row>
    <row r="24" spans="1:7">
      <c r="A24" s="4" t="s">
        <v>55</v>
      </c>
      <c r="B24" s="5" t="s">
        <v>81</v>
      </c>
      <c r="C24" s="2" t="s">
        <v>32</v>
      </c>
      <c r="D24" s="2"/>
      <c r="E24" s="12"/>
      <c r="G24" s="14"/>
    </row>
    <row r="25" spans="1:7">
      <c r="A25" s="4" t="s">
        <v>50</v>
      </c>
      <c r="B25" s="5" t="s">
        <v>81</v>
      </c>
      <c r="C25" s="2" t="s">
        <v>32</v>
      </c>
      <c r="D25" s="2"/>
      <c r="E25" s="30">
        <v>8364.93</v>
      </c>
      <c r="G25" s="14"/>
    </row>
    <row r="26" spans="1:7">
      <c r="A26" s="1" t="s">
        <v>51</v>
      </c>
      <c r="B26" s="5" t="s">
        <v>81</v>
      </c>
      <c r="C26" s="2" t="s">
        <v>32</v>
      </c>
      <c r="D26" s="2"/>
      <c r="E26" s="12">
        <v>14704</v>
      </c>
      <c r="G26" s="14"/>
    </row>
    <row r="27" spans="1:7">
      <c r="A27" s="4" t="s">
        <v>52</v>
      </c>
      <c r="B27" s="5" t="s">
        <v>81</v>
      </c>
      <c r="C27" s="2" t="s">
        <v>32</v>
      </c>
      <c r="D27" s="2"/>
      <c r="E27" s="12">
        <v>4584.1499999999996</v>
      </c>
      <c r="G27" s="14"/>
    </row>
    <row r="28" spans="1:7">
      <c r="A28" s="4" t="s">
        <v>53</v>
      </c>
      <c r="B28" s="5" t="s">
        <v>81</v>
      </c>
      <c r="C28" s="2" t="s">
        <v>32</v>
      </c>
      <c r="D28" s="2"/>
      <c r="E28" s="12">
        <v>16530.240000000002</v>
      </c>
      <c r="G28" s="14"/>
    </row>
    <row r="29" spans="1:7">
      <c r="A29" s="4" t="s">
        <v>30</v>
      </c>
      <c r="B29" s="5" t="s">
        <v>81</v>
      </c>
      <c r="C29" s="2" t="s">
        <v>32</v>
      </c>
      <c r="D29" s="2"/>
      <c r="E29" s="12">
        <f>2200+2051.44</f>
        <v>4251.4400000000005</v>
      </c>
      <c r="G29" s="14"/>
    </row>
    <row r="30" spans="1:7">
      <c r="A30" s="47" t="s">
        <v>89</v>
      </c>
      <c r="B30" s="5" t="s">
        <v>81</v>
      </c>
      <c r="C30" s="2" t="s">
        <v>32</v>
      </c>
      <c r="D30" s="17"/>
      <c r="E30" s="12">
        <v>3700</v>
      </c>
      <c r="G30" s="14"/>
    </row>
    <row r="31" spans="1:7">
      <c r="A31" s="6" t="s">
        <v>82</v>
      </c>
      <c r="B31" s="5" t="s">
        <v>86</v>
      </c>
      <c r="C31" s="2" t="s">
        <v>76</v>
      </c>
      <c r="D31" s="51">
        <v>6</v>
      </c>
      <c r="E31" s="12">
        <f>D31*235.95</f>
        <v>1415.6999999999998</v>
      </c>
      <c r="G31" s="14"/>
    </row>
    <row r="32" spans="1:7">
      <c r="A32" s="6" t="s">
        <v>83</v>
      </c>
      <c r="B32" s="5" t="s">
        <v>87</v>
      </c>
      <c r="C32" s="2" t="s">
        <v>76</v>
      </c>
      <c r="D32" s="52">
        <v>8</v>
      </c>
      <c r="E32" s="12">
        <f t="shared" ref="E32:E33" si="0">D32*235.95</f>
        <v>1887.6</v>
      </c>
      <c r="G32" s="14"/>
    </row>
    <row r="33" spans="1:7">
      <c r="A33" s="6" t="s">
        <v>84</v>
      </c>
      <c r="B33" s="5" t="s">
        <v>88</v>
      </c>
      <c r="C33" s="2" t="s">
        <v>76</v>
      </c>
      <c r="D33" s="51">
        <v>4</v>
      </c>
      <c r="E33" s="12">
        <f t="shared" si="0"/>
        <v>943.8</v>
      </c>
      <c r="G33" s="14"/>
    </row>
    <row r="34" spans="1:7" ht="30">
      <c r="A34" s="6" t="s">
        <v>85</v>
      </c>
      <c r="B34" s="5" t="s">
        <v>88</v>
      </c>
      <c r="C34" s="2" t="s">
        <v>32</v>
      </c>
      <c r="D34" s="51"/>
      <c r="E34" s="12">
        <v>11542.13</v>
      </c>
      <c r="G34" s="14"/>
    </row>
    <row r="35" spans="1:7">
      <c r="A35" s="41"/>
      <c r="B35" s="48"/>
      <c r="C35" s="49"/>
      <c r="D35" s="42"/>
      <c r="E35" s="12"/>
      <c r="G35" s="14"/>
    </row>
    <row r="36" spans="1:7" s="7" customFormat="1" ht="14.25">
      <c r="A36" s="29" t="s">
        <v>47</v>
      </c>
      <c r="B36" s="5"/>
      <c r="C36" s="15"/>
      <c r="D36" s="15"/>
      <c r="E36" s="16">
        <f>SUM(E22:E35)</f>
        <v>324967.25400000002</v>
      </c>
    </row>
    <row r="37" spans="1:7" s="7" customFormat="1">
      <c r="A37" s="8"/>
      <c r="B37" s="17"/>
      <c r="C37" s="18"/>
      <c r="D37" s="18"/>
      <c r="E37" s="19"/>
    </row>
    <row r="38" spans="1:7" ht="30" customHeight="1">
      <c r="A38" s="89" t="s">
        <v>90</v>
      </c>
      <c r="B38" s="89"/>
      <c r="C38" s="89"/>
      <c r="D38" s="89"/>
      <c r="E38" s="89"/>
    </row>
    <row r="39" spans="1:7" ht="30" customHeight="1">
      <c r="A39" s="84" t="s">
        <v>21</v>
      </c>
      <c r="B39" s="84"/>
      <c r="C39" s="84"/>
      <c r="D39" s="84"/>
      <c r="E39" s="84"/>
    </row>
    <row r="40" spans="1:7">
      <c r="A40" s="84" t="s">
        <v>20</v>
      </c>
      <c r="B40" s="84"/>
      <c r="C40" s="84"/>
      <c r="D40" s="84"/>
      <c r="E40" s="84"/>
    </row>
    <row r="41" spans="1:7" ht="30.75" customHeight="1">
      <c r="A41" s="84" t="s">
        <v>35</v>
      </c>
      <c r="B41" s="84"/>
      <c r="C41" s="84"/>
      <c r="D41" s="84"/>
      <c r="E41" s="84"/>
    </row>
    <row r="42" spans="1:7">
      <c r="A42" s="84" t="s">
        <v>18</v>
      </c>
      <c r="B42" s="84"/>
      <c r="C42" s="84"/>
      <c r="D42" s="84"/>
      <c r="E42" s="84"/>
    </row>
    <row r="43" spans="1:7">
      <c r="A43" s="90" t="s">
        <v>5</v>
      </c>
      <c r="B43" s="90"/>
      <c r="C43" s="90"/>
      <c r="D43" s="90"/>
      <c r="E43" s="90"/>
    </row>
    <row r="44" spans="1:7">
      <c r="A44" s="84" t="s">
        <v>18</v>
      </c>
      <c r="B44" s="84"/>
      <c r="C44" s="84"/>
      <c r="D44" s="84"/>
      <c r="E44" s="84"/>
    </row>
    <row r="45" spans="1:7">
      <c r="A45" s="91" t="s">
        <v>33</v>
      </c>
      <c r="B45" s="91"/>
      <c r="C45" s="91"/>
      <c r="D45" s="91"/>
      <c r="E45" s="91"/>
    </row>
    <row r="46" spans="1:7">
      <c r="B46" s="88" t="s">
        <v>19</v>
      </c>
      <c r="C46" s="88"/>
      <c r="D46" s="88"/>
      <c r="E46" s="20" t="s">
        <v>6</v>
      </c>
    </row>
    <row r="47" spans="1:7">
      <c r="A47" s="23"/>
      <c r="B47" s="23"/>
      <c r="C47" s="23"/>
      <c r="D47" s="23"/>
      <c r="E47" s="10"/>
    </row>
    <row r="48" spans="1:7">
      <c r="A48" s="91" t="s">
        <v>34</v>
      </c>
      <c r="B48" s="91"/>
      <c r="C48" s="91"/>
      <c r="D48" s="91"/>
      <c r="E48" s="91"/>
    </row>
    <row r="49" spans="1:7">
      <c r="B49" s="88" t="s">
        <v>19</v>
      </c>
      <c r="C49" s="88"/>
      <c r="D49" s="88"/>
      <c r="E49" s="20" t="s">
        <v>6</v>
      </c>
    </row>
    <row r="51" spans="1:7">
      <c r="A51" s="1" t="s">
        <v>39</v>
      </c>
    </row>
    <row r="52" spans="1:7">
      <c r="A52" s="7" t="s">
        <v>36</v>
      </c>
      <c r="E52" s="1"/>
    </row>
    <row r="53" spans="1:7">
      <c r="A53" s="7" t="s">
        <v>41</v>
      </c>
      <c r="B53" s="21">
        <f>'3кв'!B58</f>
        <v>121721.04700000008</v>
      </c>
      <c r="E53" s="1"/>
    </row>
    <row r="54" spans="1:7">
      <c r="A54" s="43" t="s">
        <v>91</v>
      </c>
      <c r="B54" s="22"/>
      <c r="E54" s="1"/>
    </row>
    <row r="55" spans="1:7">
      <c r="A55" s="1" t="s">
        <v>38</v>
      </c>
      <c r="B55" s="22">
        <v>323735.46000000002</v>
      </c>
      <c r="E55" s="1"/>
      <c r="G55" s="14"/>
    </row>
    <row r="56" spans="1:7">
      <c r="A56" s="1" t="s">
        <v>42</v>
      </c>
      <c r="B56" s="37">
        <v>7690.77</v>
      </c>
      <c r="E56" s="1"/>
    </row>
    <row r="57" spans="1:7">
      <c r="A57" s="1" t="s">
        <v>48</v>
      </c>
      <c r="B57" s="22">
        <f>350*3</f>
        <v>1050</v>
      </c>
      <c r="E57" s="1"/>
    </row>
    <row r="58" spans="1:7">
      <c r="A58" s="1" t="s">
        <v>45</v>
      </c>
      <c r="B58" s="22">
        <f>3*330</f>
        <v>990</v>
      </c>
      <c r="E58" s="1"/>
    </row>
    <row r="59" spans="1:7">
      <c r="A59" s="1" t="s">
        <v>49</v>
      </c>
      <c r="B59" s="22">
        <f>3*300</f>
        <v>900</v>
      </c>
      <c r="E59" s="1"/>
    </row>
    <row r="60" spans="1:7" ht="30">
      <c r="A60" s="43" t="s">
        <v>40</v>
      </c>
      <c r="B60" s="22">
        <f>E36</f>
        <v>324967.25400000002</v>
      </c>
      <c r="E60" s="1"/>
    </row>
    <row r="61" spans="1:7">
      <c r="A61" s="26" t="s">
        <v>37</v>
      </c>
      <c r="B61" s="27">
        <f>B53+B55+B56+B57+B58+B59-B60</f>
        <v>131120.0230000001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9:D49"/>
    <mergeCell ref="A20:E20"/>
    <mergeCell ref="A38:E38"/>
    <mergeCell ref="A39:E39"/>
    <mergeCell ref="A40:E40"/>
    <mergeCell ref="A41:E41"/>
    <mergeCell ref="A42:E42"/>
    <mergeCell ref="A43:E43"/>
    <mergeCell ref="A44:E44"/>
    <mergeCell ref="A45:E45"/>
    <mergeCell ref="B46:D46"/>
    <mergeCell ref="A48:E4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topLeftCell="A31" zoomScaleSheetLayoutView="100" workbookViewId="0">
      <selection activeCell="A44" sqref="A44:XFD44"/>
    </sheetView>
  </sheetViews>
  <sheetFormatPr defaultRowHeight="15.75"/>
  <cols>
    <col min="1" max="1" width="10.5703125" style="54" customWidth="1"/>
    <col min="2" max="2" width="54.28515625" style="54" customWidth="1"/>
    <col min="3" max="3" width="16.140625" style="76" customWidth="1"/>
    <col min="4" max="4" width="16.140625" style="54" customWidth="1"/>
    <col min="5" max="5" width="17.5703125" style="54" customWidth="1"/>
    <col min="6" max="6" width="19.28515625" style="54" customWidth="1"/>
    <col min="7" max="7" width="12" style="54" customWidth="1"/>
    <col min="8" max="8" width="13.5703125" style="54" customWidth="1"/>
    <col min="9" max="16384" width="9.140625" style="54"/>
  </cols>
  <sheetData>
    <row r="1" spans="1:5">
      <c r="A1" s="93" t="s">
        <v>92</v>
      </c>
      <c r="B1" s="93"/>
      <c r="C1" s="93"/>
      <c r="D1" s="53"/>
    </row>
    <row r="2" spans="1:5">
      <c r="A2" s="94" t="s">
        <v>93</v>
      </c>
      <c r="B2" s="94"/>
      <c r="C2" s="94"/>
      <c r="D2" s="55"/>
    </row>
    <row r="3" spans="1:5">
      <c r="A3" s="94" t="s">
        <v>94</v>
      </c>
      <c r="B3" s="94"/>
      <c r="C3" s="94"/>
      <c r="D3" s="55"/>
    </row>
    <row r="4" spans="1:5">
      <c r="A4" s="93" t="s">
        <v>114</v>
      </c>
      <c r="B4" s="93"/>
      <c r="C4" s="93"/>
      <c r="D4" s="53"/>
    </row>
    <row r="5" spans="1:5">
      <c r="A5" s="95"/>
      <c r="B5" s="95"/>
      <c r="C5" s="95"/>
    </row>
    <row r="6" spans="1:5">
      <c r="A6" s="55"/>
      <c r="B6" s="56" t="s">
        <v>95</v>
      </c>
      <c r="C6" s="57">
        <f>'1кв'!B49</f>
        <v>74319.360000000001</v>
      </c>
      <c r="D6" s="58"/>
    </row>
    <row r="7" spans="1:5">
      <c r="A7" s="59" t="s">
        <v>96</v>
      </c>
      <c r="B7" s="56" t="s">
        <v>115</v>
      </c>
      <c r="C7" s="60"/>
      <c r="D7" s="58"/>
    </row>
    <row r="8" spans="1:5">
      <c r="A8" s="55"/>
      <c r="B8" s="61" t="s">
        <v>97</v>
      </c>
      <c r="C8" s="60"/>
      <c r="D8" s="58"/>
    </row>
    <row r="9" spans="1:5">
      <c r="A9" s="55"/>
      <c r="B9" s="4" t="s">
        <v>116</v>
      </c>
      <c r="C9" s="60"/>
      <c r="D9" s="58"/>
    </row>
    <row r="10" spans="1:5">
      <c r="A10" s="55"/>
      <c r="B10" s="4" t="s">
        <v>117</v>
      </c>
      <c r="C10" s="60"/>
      <c r="D10" s="58"/>
    </row>
    <row r="11" spans="1:5">
      <c r="A11" s="55"/>
      <c r="B11" s="4" t="s">
        <v>118</v>
      </c>
      <c r="C11" s="60"/>
      <c r="D11" s="58"/>
    </row>
    <row r="12" spans="1:5">
      <c r="A12" s="55"/>
      <c r="B12" s="4" t="s">
        <v>119</v>
      </c>
      <c r="C12" s="60"/>
      <c r="D12" s="58"/>
    </row>
    <row r="13" spans="1:5">
      <c r="B13" s="62" t="s">
        <v>98</v>
      </c>
      <c r="C13" s="63">
        <f>'1кв'!B51+'2кв'!B51+'3кв'!B52+'4кв'!B55</f>
        <v>1238440.01</v>
      </c>
      <c r="D13" s="64"/>
      <c r="E13" s="65"/>
    </row>
    <row r="14" spans="1:5">
      <c r="B14" s="77" t="s">
        <v>99</v>
      </c>
      <c r="C14" s="63">
        <f>'1кв'!B52+'2кв'!B52+'3кв'!B53+'4кв'!B56</f>
        <v>19323.559999999998</v>
      </c>
      <c r="D14" s="64"/>
      <c r="E14" s="65"/>
    </row>
    <row r="15" spans="1:5">
      <c r="A15" s="59"/>
      <c r="B15" s="62" t="s">
        <v>48</v>
      </c>
      <c r="C15" s="63">
        <f>'1кв'!B53+'2кв'!B53+'3кв'!B54+'4кв'!B57</f>
        <v>4200</v>
      </c>
      <c r="D15" s="64"/>
      <c r="E15" s="65"/>
    </row>
    <row r="16" spans="1:5">
      <c r="A16" s="59"/>
      <c r="B16" s="62" t="s">
        <v>45</v>
      </c>
      <c r="C16" s="63">
        <f>'1кв'!B54+'2кв'!B54+'3кв'!B55+'4кв'!B58</f>
        <v>3960</v>
      </c>
      <c r="D16" s="64"/>
      <c r="E16" s="65"/>
    </row>
    <row r="17" spans="1:5">
      <c r="A17" s="59"/>
      <c r="B17" s="62" t="s">
        <v>49</v>
      </c>
      <c r="C17" s="63">
        <f>'1кв'!B55+'2кв'!B55+'3кв'!B56+'4кв'!B59</f>
        <v>3600</v>
      </c>
      <c r="D17" s="64"/>
      <c r="E17" s="65"/>
    </row>
    <row r="18" spans="1:5">
      <c r="A18" s="32"/>
      <c r="B18" s="62" t="s">
        <v>100</v>
      </c>
      <c r="C18" s="60">
        <f>SUM(C13:C17)</f>
        <v>1269523.57</v>
      </c>
      <c r="D18" s="58"/>
      <c r="E18" s="65"/>
    </row>
    <row r="19" spans="1:5">
      <c r="B19" s="96"/>
      <c r="C19" s="97"/>
      <c r="D19" s="66"/>
    </row>
    <row r="20" spans="1:5">
      <c r="A20" s="67" t="s">
        <v>101</v>
      </c>
      <c r="B20" s="4" t="s">
        <v>102</v>
      </c>
      <c r="C20" s="63">
        <f>'1кв'!E22+'2кв'!E22+'3кв'!E22+'4кв'!E22</f>
        <v>715296.62399999995</v>
      </c>
      <c r="D20" s="66"/>
    </row>
    <row r="21" spans="1:5" ht="30">
      <c r="A21" s="67"/>
      <c r="B21" s="4" t="s">
        <v>54</v>
      </c>
      <c r="C21" s="63">
        <f>'1кв'!E23</f>
        <v>7571.88</v>
      </c>
      <c r="D21" s="66"/>
    </row>
    <row r="22" spans="1:5">
      <c r="A22" s="67"/>
      <c r="B22" s="4" t="s">
        <v>44</v>
      </c>
      <c r="C22" s="63">
        <f>'1кв'!E24+'2кв'!E23+'3кв'!E23+'4кв'!E23</f>
        <v>274425.288</v>
      </c>
      <c r="D22" s="66"/>
    </row>
    <row r="23" spans="1:5">
      <c r="A23" s="67"/>
      <c r="B23" s="4" t="s">
        <v>55</v>
      </c>
      <c r="C23" s="63">
        <f>'2кв'!E24+'3кв'!E24</f>
        <v>7243.79</v>
      </c>
      <c r="D23" s="66"/>
    </row>
    <row r="24" spans="1:5">
      <c r="A24" s="67"/>
      <c r="B24" s="68" t="s">
        <v>50</v>
      </c>
      <c r="C24" s="63">
        <f>'1кв'!E26+'2кв'!E25+'3кв'!E25+'4кв'!E25</f>
        <v>17050.72</v>
      </c>
      <c r="D24" s="66"/>
    </row>
    <row r="25" spans="1:5">
      <c r="B25" s="69" t="s">
        <v>51</v>
      </c>
      <c r="C25" s="63">
        <f>'1кв'!E27+'2кв'!E26+'3кв'!E26+'4кв'!E26</f>
        <v>63743.8</v>
      </c>
      <c r="D25" s="66"/>
      <c r="E25" s="65"/>
    </row>
    <row r="26" spans="1:5">
      <c r="B26" s="68" t="s">
        <v>52</v>
      </c>
      <c r="C26" s="63">
        <f>'1кв'!E28+'2кв'!E27+'3кв'!E27+'4кв'!E27</f>
        <v>14858.92</v>
      </c>
      <c r="D26" s="66"/>
      <c r="E26" s="65"/>
    </row>
    <row r="27" spans="1:5">
      <c r="B27" s="68" t="s">
        <v>53</v>
      </c>
      <c r="C27" s="63">
        <f>'1кв'!E29+'2кв'!E28+'3кв'!E28+'4кв'!E28</f>
        <v>44030.36</v>
      </c>
      <c r="D27" s="66"/>
    </row>
    <row r="28" spans="1:5">
      <c r="A28" s="67"/>
      <c r="B28" s="70" t="s">
        <v>30</v>
      </c>
      <c r="C28" s="63">
        <f>'1кв'!E30+'2кв'!E29+'3кв'!E29+'4кв'!E29</f>
        <v>5782.35</v>
      </c>
      <c r="D28" s="66"/>
    </row>
    <row r="29" spans="1:5">
      <c r="A29" s="67"/>
      <c r="B29" s="71" t="s">
        <v>120</v>
      </c>
      <c r="C29" s="63">
        <f>'2кв'!E30+'3кв'!E30+'4кв'!E31+'4кв'!E32+'4кв'!E33</f>
        <v>5920.585</v>
      </c>
      <c r="D29" s="66"/>
    </row>
    <row r="30" spans="1:5">
      <c r="A30" s="67"/>
      <c r="B30" s="71" t="s">
        <v>103</v>
      </c>
      <c r="C30" s="63">
        <f>SUM(C32:C36)</f>
        <v>56798.59</v>
      </c>
      <c r="D30" s="66"/>
    </row>
    <row r="31" spans="1:5">
      <c r="A31" s="67"/>
      <c r="B31" s="70" t="s">
        <v>97</v>
      </c>
      <c r="C31" s="63"/>
      <c r="D31" s="66"/>
    </row>
    <row r="32" spans="1:5">
      <c r="A32" s="67"/>
      <c r="B32" s="70" t="s">
        <v>124</v>
      </c>
      <c r="C32" s="63">
        <f>'4кв'!E30</f>
        <v>3700</v>
      </c>
      <c r="D32" s="66"/>
    </row>
    <row r="33" spans="1:6">
      <c r="A33" s="67"/>
      <c r="B33" s="70" t="s">
        <v>121</v>
      </c>
      <c r="C33" s="63">
        <f>'2кв'!E31</f>
        <v>25674.2</v>
      </c>
      <c r="D33" s="66"/>
    </row>
    <row r="34" spans="1:6">
      <c r="A34" s="67"/>
      <c r="B34" s="70" t="s">
        <v>122</v>
      </c>
      <c r="C34" s="63">
        <f>'3кв'!E31</f>
        <v>15882.26</v>
      </c>
      <c r="D34" s="66"/>
    </row>
    <row r="35" spans="1:6">
      <c r="A35" s="67"/>
      <c r="B35" s="70" t="s">
        <v>123</v>
      </c>
      <c r="C35" s="63">
        <f>'4кв'!E34</f>
        <v>11542.13</v>
      </c>
      <c r="D35" s="66"/>
    </row>
    <row r="36" spans="1:6" ht="18" customHeight="1">
      <c r="A36" s="67"/>
      <c r="B36" s="50"/>
      <c r="C36" s="63"/>
      <c r="D36" s="66"/>
    </row>
    <row r="37" spans="1:6">
      <c r="B37" s="72" t="s">
        <v>104</v>
      </c>
      <c r="C37" s="60">
        <f>SUM(C20:C30)</f>
        <v>1212722.9070000001</v>
      </c>
      <c r="D37" s="66">
        <f>'1кв'!E32+'2кв'!E32+'3кв'!E33+'4кв'!E36</f>
        <v>1212722.9069999999</v>
      </c>
      <c r="E37" s="65"/>
      <c r="F37" s="65"/>
    </row>
    <row r="38" spans="1:6">
      <c r="B38" s="73" t="s">
        <v>105</v>
      </c>
      <c r="C38" s="57">
        <f>(C6+C18)-C37</f>
        <v>131120.02300000004</v>
      </c>
      <c r="D38" s="66"/>
      <c r="E38" s="65"/>
    </row>
    <row r="39" spans="1:6">
      <c r="B39" s="59" t="s">
        <v>106</v>
      </c>
      <c r="C39" s="59"/>
      <c r="D39" s="66"/>
    </row>
    <row r="40" spans="1:6">
      <c r="B40" s="59" t="s">
        <v>107</v>
      </c>
      <c r="C40" s="59">
        <v>67214.62</v>
      </c>
      <c r="D40" s="66"/>
    </row>
    <row r="41" spans="1:6">
      <c r="B41" s="74" t="s">
        <v>108</v>
      </c>
      <c r="C41" s="74">
        <v>114790.62</v>
      </c>
      <c r="D41" s="66"/>
    </row>
    <row r="42" spans="1:6">
      <c r="B42" s="59" t="s">
        <v>109</v>
      </c>
      <c r="C42" s="59">
        <f>C41-C40</f>
        <v>47576</v>
      </c>
      <c r="D42" s="66"/>
    </row>
    <row r="43" spans="1:6">
      <c r="B43" s="59"/>
      <c r="C43" s="75"/>
      <c r="D43" s="66"/>
    </row>
    <row r="44" spans="1:6">
      <c r="B44" s="59"/>
      <c r="C44" s="75"/>
      <c r="D44" s="66"/>
    </row>
    <row r="45" spans="1:6">
      <c r="A45" s="54" t="s">
        <v>110</v>
      </c>
      <c r="B45" s="59" t="s">
        <v>111</v>
      </c>
      <c r="C45" s="75"/>
      <c r="D45" s="66"/>
    </row>
    <row r="46" spans="1:6">
      <c r="B46" s="59" t="s">
        <v>112</v>
      </c>
      <c r="C46" s="75"/>
      <c r="D46" s="66"/>
    </row>
    <row r="47" spans="1:6">
      <c r="B47" s="59" t="s">
        <v>113</v>
      </c>
      <c r="C47" s="75"/>
      <c r="D47" s="66"/>
    </row>
    <row r="48" spans="1:6">
      <c r="B48" s="59"/>
      <c r="C48" s="75"/>
      <c r="D48" s="66"/>
    </row>
    <row r="49" spans="2:4">
      <c r="B49" s="59"/>
      <c r="C49" s="75"/>
      <c r="D49" s="66"/>
    </row>
    <row r="50" spans="2:4">
      <c r="B50" s="59"/>
      <c r="C50" s="75"/>
      <c r="D50" s="66"/>
    </row>
    <row r="51" spans="2:4">
      <c r="B51" s="59"/>
      <c r="C51" s="75"/>
      <c r="D51" s="66"/>
    </row>
    <row r="52" spans="2:4">
      <c r="B52" s="59"/>
      <c r="C52" s="75"/>
      <c r="D52" s="66"/>
    </row>
  </sheetData>
  <mergeCells count="6">
    <mergeCell ref="B19:C19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2023-03-02T11:33:30Z</dcterms:modified>
</cp:coreProperties>
</file>