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19" r:id="rId1"/>
    <sheet name="2 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'1кв'!$A$1:$E$59</definedName>
    <definedName name="_xlnm.Print_Area" localSheetId="1">'2 кв'!$A$1:$E$56</definedName>
    <definedName name="_xlnm.Print_Area" localSheetId="2">'3кв'!$A$1:$E$55</definedName>
    <definedName name="_xlnm.Print_Area" localSheetId="3">'4кв'!$A$1:$E$57</definedName>
    <definedName name="_xlnm.Print_Area" localSheetId="4">отчет!$A$1:$C$49</definedName>
  </definedNames>
  <calcPr calcId="124519" refMode="R1C1"/>
</workbook>
</file>

<file path=xl/calcChain.xml><?xml version="1.0" encoding="utf-8"?>
<calcChain xmlns="http://schemas.openxmlformats.org/spreadsheetml/2006/main">
  <c r="E33" i="22"/>
  <c r="E34" i="21"/>
  <c r="E37" i="19"/>
  <c r="C27" i="24"/>
  <c r="E35" i="23"/>
  <c r="C29" i="24"/>
  <c r="C28"/>
  <c r="C35"/>
  <c r="C34"/>
  <c r="C33"/>
  <c r="C32"/>
  <c r="C30" s="1"/>
  <c r="C25"/>
  <c r="C26"/>
  <c r="C24"/>
  <c r="C23"/>
  <c r="C22"/>
  <c r="C21"/>
  <c r="C20"/>
  <c r="C14"/>
  <c r="C15"/>
  <c r="C16"/>
  <c r="C17"/>
  <c r="C13"/>
  <c r="C6"/>
  <c r="D37" l="1"/>
  <c r="C37"/>
  <c r="C42"/>
  <c r="C18"/>
  <c r="E37" l="1"/>
  <c r="C38"/>
  <c r="E31" i="23" l="1"/>
  <c r="E32"/>
  <c r="E33"/>
  <c r="E30"/>
  <c r="E29"/>
  <c r="B55"/>
  <c r="B54"/>
  <c r="B53"/>
  <c r="F20"/>
  <c r="E22" s="1"/>
  <c r="B56" l="1"/>
  <c r="E24"/>
  <c r="B49" i="22" l="1"/>
  <c r="E32"/>
  <c r="B53" l="1"/>
  <c r="B52"/>
  <c r="B51"/>
  <c r="F20"/>
  <c r="E24" s="1"/>
  <c r="E22" l="1"/>
  <c r="B50" i="21"/>
  <c r="B54"/>
  <c r="B53"/>
  <c r="B52"/>
  <c r="E32"/>
  <c r="E31"/>
  <c r="E30"/>
  <c r="F20"/>
  <c r="E22" s="1"/>
  <c r="B54" i="22" l="1"/>
  <c r="E24" i="21"/>
  <c r="B55" i="19"/>
  <c r="B56"/>
  <c r="E33"/>
  <c r="E34"/>
  <c r="E35"/>
  <c r="B55" i="21" l="1"/>
  <c r="B57" i="19"/>
  <c r="E31"/>
  <c r="E23"/>
  <c r="E22"/>
  <c r="F20"/>
  <c r="E25" s="1"/>
  <c r="B58" l="1"/>
  <c r="B59" l="1"/>
  <c r="B48" i="21" s="1"/>
  <c r="B56" s="1"/>
  <c r="B47" i="22" s="1"/>
  <c r="B55" s="1"/>
  <c r="B49" i="23" s="1"/>
  <c r="B57" s="1"/>
</calcChain>
</file>

<file path=xl/sharedStrings.xml><?xml version="1.0" encoding="utf-8"?>
<sst xmlns="http://schemas.openxmlformats.org/spreadsheetml/2006/main" count="372" uniqueCount="137">
  <si>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</si>
  <si>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</si>
  <si>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</si>
  <si>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</si>
  <si>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</si>
  <si>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</si>
  <si>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</si>
  <si>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</si>
  <si>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</si>
  <si>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</si>
  <si>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</si>
  <si>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</si>
  <si>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</si>
  <si>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</si>
  <si>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</si>
  <si>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</si>
  <si>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</si>
  <si>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(должность, Ф.И.О.)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</si>
  <si>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</si>
  <si>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</si>
  <si>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t>г. Россошь, ул. Свердлова, д. 31</t>
  </si>
  <si>
    <t>Стоимость материалов</t>
  </si>
  <si>
    <t>руб.</t>
  </si>
  <si>
    <t>Итого расходов:</t>
  </si>
  <si>
    <t>февраль</t>
  </si>
  <si>
    <t>ч/час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</si>
  <si>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</si>
  <si>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</si>
  <si>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</si>
  <si>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</si>
  <si>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</si>
  <si>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с одной стороны, и </t>
    </r>
    <r>
      <rPr>
        <b/>
        <u/>
        <sz val="12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</si>
  <si>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2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</si>
  <si>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2"/>
        <color theme="1"/>
        <rFont val="Times New Roman"/>
        <family val="1"/>
        <charset val="204"/>
      </rPr>
      <t xml:space="preserve">устава </t>
    </r>
    <r>
      <rPr>
        <sz val="12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</si>
  <si>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2"/>
        <color theme="1"/>
        <rFont val="Times New Roman"/>
        <family val="1"/>
        <charset val="204"/>
      </rPr>
      <t>№23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</si>
  <si>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2"/>
        <color theme="1"/>
        <rFont val="Times New Roman"/>
        <family val="1"/>
        <charset val="204"/>
      </rPr>
      <t xml:space="preserve"> №31</t>
    </r>
    <r>
      <rPr>
        <sz val="12"/>
        <color theme="1"/>
        <rFont val="Times New Roman"/>
        <family val="1"/>
        <charset val="204"/>
      </rPr>
      <t>, расположенном по адресу:</t>
    </r>
    <r>
      <rPr>
        <u/>
        <sz val="12"/>
        <color theme="1"/>
        <rFont val="Times New Roman"/>
        <family val="1"/>
        <charset val="204"/>
      </rPr>
      <t xml:space="preserve"> г. Россошь, ул. Свердлова</t>
    </r>
  </si>
  <si>
    <t>Sдома=2364,4+69,1 (не жилые)=2433,5м2</t>
  </si>
  <si>
    <t xml:space="preserve">Расходы по содержанию и тек.ремонту </t>
  </si>
  <si>
    <t xml:space="preserve">Расходы по управлению МКД </t>
  </si>
  <si>
    <t>Остаток на начало квартала</t>
  </si>
  <si>
    <t>определена приложением № 9 к договору</t>
  </si>
  <si>
    <t>1 квартал</t>
  </si>
  <si>
    <t>Услуги по содержанию многоквартирного дома</t>
  </si>
  <si>
    <t>интернет ТТК</t>
  </si>
  <si>
    <t>интернет Ростелеком</t>
  </si>
  <si>
    <t>интернет Квант-телеком</t>
  </si>
  <si>
    <t>Дезинсекция, дератизация</t>
  </si>
  <si>
    <t xml:space="preserve">         4. Претензий по выполнению условий Договора Стороны не имеют.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</si>
  <si>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</si>
  <si>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2"/>
        <color theme="1"/>
        <rFont val="Times New Roman"/>
        <family val="1"/>
        <charset val="204"/>
      </rPr>
      <t xml:space="preserve">№    , </t>
    </r>
    <r>
      <rPr>
        <sz val="12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2"/>
        <color theme="1"/>
        <rFont val="Times New Roman"/>
        <family val="1"/>
        <charset val="204"/>
      </rPr>
      <t xml:space="preserve">протокола общего собрания собственников № </t>
    </r>
  </si>
  <si>
    <t xml:space="preserve">Заказчик - Собственники МКД, в лице председателя совета МКД </t>
  </si>
  <si>
    <t>холодная вода на СОИ</t>
  </si>
  <si>
    <t>электроэнергия на СОИ</t>
  </si>
  <si>
    <t>водоотведение на СОИ</t>
  </si>
  <si>
    <t>горячая вода на СОИ</t>
  </si>
  <si>
    <t xml:space="preserve">Обработка подъездов хлорсодержащими растворами опрыскивание 1 раз в неделю </t>
  </si>
  <si>
    <t>оплачено администрацией за кв.11</t>
  </si>
  <si>
    <t>за 1 квартал 2022 года</t>
  </si>
  <si>
    <t>"31" 03 2022 г.</t>
  </si>
  <si>
    <t xml:space="preserve">частичный ремонт мягкой кровли </t>
  </si>
  <si>
    <t>частичная замена магистрали ГВС (смета)</t>
  </si>
  <si>
    <t>Окрастка труб отопления в подвале (кв.22)</t>
  </si>
  <si>
    <t>частичный ремонт мягкой кровли (кв.20)</t>
  </si>
  <si>
    <t>ремонт ХВС</t>
  </si>
  <si>
    <t xml:space="preserve">январь </t>
  </si>
  <si>
    <t xml:space="preserve">           2. Всего за период с "01" 01 2022 г. по "31" 03 2022 г. выполнено работ (оказано услуг) на общую сумму двести шестьдесят восемь тысяч пятьсот восемьдесят один рубль 13 копеек</t>
  </si>
  <si>
    <t>Предъявлено населению    197739,08</t>
  </si>
  <si>
    <t>2 квартал</t>
  </si>
  <si>
    <t>Частичный ремонт мягкой кровли (кв.49)</t>
  </si>
  <si>
    <t>апрель</t>
  </si>
  <si>
    <t>Опиловка деревьев (кв.22)</t>
  </si>
  <si>
    <t>июнь</t>
  </si>
  <si>
    <t>Частичный ремонт кровли</t>
  </si>
  <si>
    <t>Установка стенда на дет.площадке, реконструкция качелей</t>
  </si>
  <si>
    <t>май</t>
  </si>
  <si>
    <t>за 2 квартал 2022 года</t>
  </si>
  <si>
    <t>"30" 06 2022 г.</t>
  </si>
  <si>
    <t xml:space="preserve">           2. Всего за период с "01" 04 2022 г. по "30" 06 2022 г. выполнено работ (оказано услуг) на общую сумму сто шестьдесят пять тысяч семьсот девяносто шесть рублей 99 копеек</t>
  </si>
  <si>
    <t>Предъявлено населению   185809,34</t>
  </si>
  <si>
    <t>за 3 квартал 2022 года</t>
  </si>
  <si>
    <t>"30" 09 2022 г.</t>
  </si>
  <si>
    <t>3 квартал</t>
  </si>
  <si>
    <t>Ремонт отдельных мест кровли 300м2</t>
  </si>
  <si>
    <t>сентябрь</t>
  </si>
  <si>
    <t>Установка скамейки</t>
  </si>
  <si>
    <t>Ремонт отопления в подвале (кв.22)</t>
  </si>
  <si>
    <t>август</t>
  </si>
  <si>
    <t>Предъявлено населению   189956,24</t>
  </si>
  <si>
    <t xml:space="preserve">           2. Всего за период с "01" 07 2022 г. по "30" 09 2022 г. выполнено работ (оказано услуг) на общую сумму триста сорок четыре тысячи шестьчот семьдесят семь рублей 97 копеек</t>
  </si>
  <si>
    <r>
      <t xml:space="preserve">именуемый в дальнейшем "Заказчик", в лице </t>
    </r>
    <r>
      <rPr>
        <b/>
        <u/>
        <sz val="12"/>
        <color theme="1"/>
        <rFont val="Times New Roman"/>
        <family val="1"/>
        <charset val="204"/>
      </rPr>
      <t xml:space="preserve"> Корявого Александра Ивановича</t>
    </r>
  </si>
  <si>
    <r>
      <t xml:space="preserve">являющегося собственником квартиры </t>
    </r>
    <r>
      <rPr>
        <u/>
        <sz val="12"/>
        <color theme="1"/>
        <rFont val="Times New Roman"/>
        <family val="1"/>
        <charset val="204"/>
      </rPr>
      <t xml:space="preserve">№22, </t>
    </r>
    <r>
      <rPr>
        <sz val="12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2"/>
        <color theme="1"/>
        <rFont val="Times New Roman"/>
        <family val="1"/>
        <charset val="204"/>
      </rPr>
      <t>протокола общего собрания собственников № 1 от 23.11.2020</t>
    </r>
  </si>
  <si>
    <t>Заказчик - Собственники МКД, в лице председателя совета МКД Корявого А.И.</t>
  </si>
  <si>
    <t>за 4 квартал 2022 года</t>
  </si>
  <si>
    <t>"31" 12 2022 г.</t>
  </si>
  <si>
    <t>4 квартал</t>
  </si>
  <si>
    <t xml:space="preserve">Уборка подвала </t>
  </si>
  <si>
    <t>Замена участка стояка КНС (кв.11)</t>
  </si>
  <si>
    <t xml:space="preserve">Ремонт кровли </t>
  </si>
  <si>
    <t>октябрь</t>
  </si>
  <si>
    <t>ноябрь</t>
  </si>
  <si>
    <t>декабрь</t>
  </si>
  <si>
    <t>ч/ч</t>
  </si>
  <si>
    <t xml:space="preserve">           2. Всего за период с "01" 10 2022 г. по "31" 12 2022 г. выполнено работ (оказано услуг) на общую сумму сто восемьдесят одна тысяча девятьсот девяносто семь рублей 32 копейки</t>
  </si>
  <si>
    <t>Предъявлено населению   178598,7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</si>
  <si>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</si>
  <si>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</si>
  <si>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</si>
  <si>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</si>
  <si>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</si>
  <si>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</si>
  <si>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</si>
  <si>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</si>
  <si>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</si>
  <si>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>Дератизация, дезинсекция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</si>
  <si>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</si>
  <si>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</si>
  <si>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</si>
  <si>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</si>
  <si>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</si>
  <si>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</si>
  <si>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</si>
  <si>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</si>
  <si>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</si>
  <si>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</si>
  <si>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</si>
  <si>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ул. Свердлова, 31</t>
  </si>
  <si>
    <t>Начислено всего 746914,88</t>
  </si>
  <si>
    <t>* холодная вода на СОИ -</t>
  </si>
  <si>
    <t>* электроэнергия на СОИ-16747,5</t>
  </si>
  <si>
    <t>* горячая вода на СОИ - 22347,36</t>
  </si>
  <si>
    <t>* водоотведение на СОИ- 21872,0</t>
  </si>
  <si>
    <t xml:space="preserve"> администрацией за кв.11</t>
  </si>
  <si>
    <t xml:space="preserve">    * частичная замена магистрали ГВС (смета)</t>
  </si>
  <si>
    <t>Непредвиденные расходы 143,5 ч/ч</t>
  </si>
  <si>
    <t xml:space="preserve">    * Установка стенда на дет.площадке, реконструкция качелей</t>
  </si>
  <si>
    <t xml:space="preserve">    * Ремонт отдельных мест кровли 300м2</t>
  </si>
  <si>
    <t xml:space="preserve">    * Установка скамейки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</si>
</sst>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9" fillId="0" borderId="0"/>
  </cellStyleXfs>
  <cellXfs count="100">
    <xf numFmtId="0" fontId="0" fillId="0" borderId="0" xfId="0"/>
    <xf numFmtId="0" fontId="2" fillId="0" borderId="0" xfId="0" applyFont="1"/>
    <xf numFmtId="0" fontId="6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0" xfId="0" applyNumberFormat="1" applyFont="1"/>
    <xf numFmtId="0" fontId="5" fillId="0" borderId="0" xfId="0" applyFont="1"/>
    <xf numFmtId="2" fontId="2" fillId="0" borderId="0" xfId="0" applyNumberFormat="1" applyFont="1"/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3" fontId="2" fillId="0" borderId="0" xfId="1" applyFont="1"/>
    <xf numFmtId="0" fontId="2" fillId="0" borderId="1" xfId="0" applyFont="1" applyBorder="1" applyAlignment="1">
      <alignment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39" fontId="5" fillId="0" borderId="0" xfId="1" applyNumberFormat="1" applyFont="1"/>
    <xf numFmtId="39" fontId="2" fillId="0" borderId="0" xfId="1" applyNumberFormat="1" applyFon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3" fontId="2" fillId="0" borderId="5" xfId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/>
    <xf numFmtId="0" fontId="2" fillId="0" borderId="0" xfId="0" applyFont="1" applyAlignment="1"/>
    <xf numFmtId="49" fontId="2" fillId="0" borderId="1" xfId="0" applyNumberFormat="1" applyFont="1" applyBorder="1"/>
    <xf numFmtId="43" fontId="5" fillId="0" borderId="1" xfId="1" applyFont="1" applyBorder="1" applyAlignment="1">
      <alignment horizontal="center"/>
    </xf>
    <xf numFmtId="4" fontId="15" fillId="0" borderId="0" xfId="0" applyNumberFormat="1" applyFont="1"/>
    <xf numFmtId="0" fontId="2" fillId="0" borderId="0" xfId="0" applyFont="1" applyAlignment="1">
      <alignment horizontal="left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/>
    <xf numFmtId="43" fontId="2" fillId="3" borderId="1" xfId="1" applyFont="1" applyFill="1" applyBorder="1" applyAlignment="1">
      <alignment horizontal="center"/>
    </xf>
    <xf numFmtId="164" fontId="2" fillId="0" borderId="0" xfId="1" applyNumberFormat="1" applyFont="1" applyBorder="1"/>
    <xf numFmtId="4" fontId="2" fillId="0" borderId="0" xfId="0" applyNumberFormat="1" applyFont="1"/>
    <xf numFmtId="0" fontId="2" fillId="0" borderId="0" xfId="0" applyFont="1" applyBorder="1"/>
    <xf numFmtId="49" fontId="2" fillId="3" borderId="1" xfId="0" applyNumberFormat="1" applyFont="1" applyFill="1" applyBorder="1" applyAlignment="1">
      <alignment vertical="center" wrapText="1"/>
    </xf>
    <xf numFmtId="49" fontId="2" fillId="3" borderId="10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3" fontId="2" fillId="0" borderId="0" xfId="1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2" fillId="3" borderId="0" xfId="0" applyFont="1" applyFill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topLeftCell="A22" zoomScale="90" zoomScaleSheetLayoutView="90" workbookViewId="0">
      <selection activeCell="E38" sqref="E38"/>
    </sheetView>
  </sheetViews>
  <sheetFormatPr defaultColWidth="9.140625" defaultRowHeight="15.7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>
      <c r="A1" s="77" t="s">
        <v>11</v>
      </c>
      <c r="B1" s="77"/>
      <c r="C1" s="77"/>
      <c r="D1" s="77"/>
      <c r="E1" s="77"/>
    </row>
    <row r="2" spans="1:5" ht="30" customHeight="1">
      <c r="A2" s="78" t="s">
        <v>12</v>
      </c>
      <c r="B2" s="79"/>
      <c r="C2" s="79"/>
      <c r="D2" s="79"/>
      <c r="E2" s="79"/>
    </row>
    <row r="3" spans="1:5">
      <c r="A3" s="78" t="s">
        <v>57</v>
      </c>
      <c r="B3" s="78"/>
      <c r="C3" s="78"/>
      <c r="D3" s="78"/>
      <c r="E3" s="78"/>
    </row>
    <row r="4" spans="1:5">
      <c r="A4" s="10" t="s">
        <v>13</v>
      </c>
      <c r="B4" s="11"/>
      <c r="C4" s="11"/>
      <c r="D4" s="80" t="s">
        <v>58</v>
      </c>
      <c r="E4" s="80"/>
    </row>
    <row r="5" spans="1:5">
      <c r="A5" s="76" t="s">
        <v>0</v>
      </c>
      <c r="B5" s="76"/>
      <c r="C5" s="76"/>
      <c r="D5" s="76"/>
      <c r="E5" s="76"/>
    </row>
    <row r="6" spans="1:5">
      <c r="A6" s="81" t="s">
        <v>20</v>
      </c>
      <c r="B6" s="81"/>
      <c r="C6" s="81"/>
      <c r="D6" s="81"/>
      <c r="E6" s="81"/>
    </row>
    <row r="7" spans="1:5">
      <c r="A7" s="82" t="s">
        <v>1</v>
      </c>
      <c r="B7" s="82"/>
      <c r="C7" s="82"/>
      <c r="D7" s="82"/>
      <c r="E7" s="82"/>
    </row>
    <row r="8" spans="1:5">
      <c r="A8" s="76" t="s">
        <v>48</v>
      </c>
      <c r="B8" s="76"/>
      <c r="C8" s="76"/>
      <c r="D8" s="76"/>
      <c r="E8" s="76"/>
    </row>
    <row r="9" spans="1:5" ht="21.75" customHeight="1">
      <c r="A9" s="83" t="s">
        <v>14</v>
      </c>
      <c r="B9" s="83"/>
      <c r="C9" s="83"/>
      <c r="D9" s="83"/>
      <c r="E9" s="83"/>
    </row>
    <row r="10" spans="1:5">
      <c r="A10" s="76" t="s">
        <v>49</v>
      </c>
      <c r="B10" s="76"/>
      <c r="C10" s="76"/>
      <c r="D10" s="76"/>
      <c r="E10" s="76"/>
    </row>
    <row r="11" spans="1:5" ht="31.5" customHeight="1">
      <c r="A11" s="84" t="s">
        <v>15</v>
      </c>
      <c r="B11" s="84"/>
      <c r="C11" s="84"/>
      <c r="D11" s="84"/>
      <c r="E11" s="84"/>
    </row>
    <row r="12" spans="1:5">
      <c r="A12" s="76" t="s">
        <v>31</v>
      </c>
      <c r="B12" s="76"/>
      <c r="C12" s="76"/>
      <c r="D12" s="76"/>
      <c r="E12" s="76"/>
    </row>
    <row r="13" spans="1:5">
      <c r="A13" s="85" t="s">
        <v>2</v>
      </c>
      <c r="B13" s="85"/>
      <c r="C13" s="85"/>
      <c r="D13" s="85"/>
      <c r="E13" s="85"/>
    </row>
    <row r="14" spans="1:5" ht="34.15" customHeight="1">
      <c r="A14" s="76" t="s">
        <v>32</v>
      </c>
      <c r="B14" s="76"/>
      <c r="C14" s="76"/>
      <c r="D14" s="76"/>
      <c r="E14" s="76"/>
    </row>
    <row r="15" spans="1:5" ht="10.5" customHeight="1">
      <c r="A15" s="85" t="s">
        <v>16</v>
      </c>
      <c r="B15" s="85"/>
      <c r="C15" s="85"/>
      <c r="D15" s="85"/>
      <c r="E15" s="85"/>
    </row>
    <row r="16" spans="1:5">
      <c r="A16" s="76" t="s">
        <v>33</v>
      </c>
      <c r="B16" s="76"/>
      <c r="C16" s="76"/>
      <c r="D16" s="76"/>
      <c r="E16" s="76"/>
    </row>
    <row r="17" spans="1:8">
      <c r="A17" s="82"/>
      <c r="B17" s="82"/>
      <c r="C17" s="82"/>
      <c r="D17" s="82"/>
      <c r="E17" s="82"/>
    </row>
    <row r="18" spans="1:8" ht="84" customHeight="1">
      <c r="A18" s="76" t="s">
        <v>34</v>
      </c>
      <c r="B18" s="76"/>
      <c r="C18" s="76"/>
      <c r="D18" s="76"/>
      <c r="E18" s="76"/>
    </row>
    <row r="19" spans="1:8" ht="49.5" customHeight="1">
      <c r="A19" s="86" t="s">
        <v>35</v>
      </c>
      <c r="B19" s="86"/>
      <c r="C19" s="86"/>
      <c r="D19" s="86"/>
      <c r="E19" s="86"/>
    </row>
    <row r="20" spans="1:8">
      <c r="A20" s="87"/>
      <c r="B20" s="87"/>
      <c r="C20" s="87"/>
      <c r="D20" s="87"/>
      <c r="E20" s="87"/>
      <c r="F20" s="1">
        <f>69.1+2364.4</f>
        <v>2433.5</v>
      </c>
      <c r="G20" s="1">
        <v>3</v>
      </c>
    </row>
    <row r="21" spans="1:8" ht="141.7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47.25">
      <c r="A22" s="8" t="s">
        <v>42</v>
      </c>
      <c r="B22" s="3" t="s">
        <v>40</v>
      </c>
      <c r="C22" s="3" t="s">
        <v>4</v>
      </c>
      <c r="D22" s="3">
        <v>13.93</v>
      </c>
      <c r="E22" s="4">
        <f>D22*F20*G20</f>
        <v>101695.965</v>
      </c>
      <c r="H22" s="5"/>
    </row>
    <row r="23" spans="1:8" ht="47.25">
      <c r="A23" s="16" t="s">
        <v>55</v>
      </c>
      <c r="B23" s="3" t="s">
        <v>41</v>
      </c>
      <c r="C23" s="3" t="s">
        <v>4</v>
      </c>
      <c r="D23" s="3"/>
      <c r="E23" s="4">
        <f>1690.68*3</f>
        <v>5072.04</v>
      </c>
      <c r="H23" s="5"/>
    </row>
    <row r="24" spans="1:8">
      <c r="A24" s="16" t="s">
        <v>46</v>
      </c>
      <c r="B24" s="3" t="s">
        <v>41</v>
      </c>
      <c r="C24" s="3" t="s">
        <v>22</v>
      </c>
      <c r="D24" s="3"/>
      <c r="E24" s="17">
        <v>0</v>
      </c>
      <c r="H24" s="5"/>
    </row>
    <row r="25" spans="1:8">
      <c r="A25" s="16" t="s">
        <v>38</v>
      </c>
      <c r="B25" s="3" t="s">
        <v>19</v>
      </c>
      <c r="C25" s="3" t="s">
        <v>4</v>
      </c>
      <c r="D25" s="3">
        <v>5</v>
      </c>
      <c r="E25" s="4">
        <f>D25*F20*G20</f>
        <v>36502.5</v>
      </c>
      <c r="G25" s="5"/>
      <c r="H25" s="5"/>
    </row>
    <row r="26" spans="1:8">
      <c r="A26" s="16" t="s">
        <v>51</v>
      </c>
      <c r="B26" s="3" t="s">
        <v>41</v>
      </c>
      <c r="C26" s="3" t="s">
        <v>22</v>
      </c>
      <c r="D26" s="3"/>
      <c r="E26" s="9">
        <v>0</v>
      </c>
      <c r="G26" s="5"/>
      <c r="H26" s="5"/>
    </row>
    <row r="27" spans="1:8">
      <c r="A27" s="1" t="s">
        <v>54</v>
      </c>
      <c r="B27" s="3" t="s">
        <v>41</v>
      </c>
      <c r="C27" s="3" t="s">
        <v>22</v>
      </c>
      <c r="D27" s="3"/>
      <c r="E27" s="30">
        <v>5160.6499999999996</v>
      </c>
      <c r="H27" s="5"/>
    </row>
    <row r="28" spans="1:8">
      <c r="A28" s="16" t="s">
        <v>52</v>
      </c>
      <c r="B28" s="3" t="s">
        <v>41</v>
      </c>
      <c r="C28" s="3" t="s">
        <v>22</v>
      </c>
      <c r="D28" s="3"/>
      <c r="E28" s="4">
        <v>4723.3599999999997</v>
      </c>
      <c r="H28" s="5"/>
    </row>
    <row r="29" spans="1:8">
      <c r="A29" s="16" t="s">
        <v>53</v>
      </c>
      <c r="B29" s="3" t="s">
        <v>41</v>
      </c>
      <c r="C29" s="3" t="s">
        <v>22</v>
      </c>
      <c r="D29" s="3"/>
      <c r="E29" s="4">
        <v>8222.2199999999993</v>
      </c>
      <c r="H29" s="5"/>
    </row>
    <row r="30" spans="1:8" ht="16.5" thickBot="1">
      <c r="A30" s="27" t="s">
        <v>21</v>
      </c>
      <c r="B30" s="3" t="s">
        <v>41</v>
      </c>
      <c r="C30" s="28" t="s">
        <v>22</v>
      </c>
      <c r="D30" s="28"/>
      <c r="E30" s="29">
        <v>8366.64</v>
      </c>
      <c r="G30" s="5"/>
    </row>
    <row r="31" spans="1:8">
      <c r="A31" s="2" t="s">
        <v>59</v>
      </c>
      <c r="B31" s="25" t="s">
        <v>64</v>
      </c>
      <c r="C31" s="26" t="s">
        <v>25</v>
      </c>
      <c r="D31" s="18">
        <v>3</v>
      </c>
      <c r="E31" s="4">
        <f>D31*218.47</f>
        <v>655.41</v>
      </c>
      <c r="G31" s="5"/>
    </row>
    <row r="32" spans="1:8" ht="30">
      <c r="A32" s="2" t="s">
        <v>60</v>
      </c>
      <c r="B32" s="25" t="s">
        <v>64</v>
      </c>
      <c r="C32" s="26" t="s">
        <v>22</v>
      </c>
      <c r="D32" s="18"/>
      <c r="E32" s="4">
        <v>87695.78</v>
      </c>
      <c r="G32" s="5"/>
    </row>
    <row r="33" spans="1:7" ht="30">
      <c r="A33" s="2" t="s">
        <v>61</v>
      </c>
      <c r="B33" s="25" t="s">
        <v>24</v>
      </c>
      <c r="C33" s="26" t="s">
        <v>25</v>
      </c>
      <c r="D33" s="18">
        <v>24</v>
      </c>
      <c r="E33" s="4">
        <f t="shared" ref="E33:E35" si="0">D33*218.47</f>
        <v>5243.28</v>
      </c>
      <c r="G33" s="5"/>
    </row>
    <row r="34" spans="1:7" ht="30">
      <c r="A34" s="2" t="s">
        <v>62</v>
      </c>
      <c r="B34" s="25" t="s">
        <v>24</v>
      </c>
      <c r="C34" s="26" t="s">
        <v>25</v>
      </c>
      <c r="D34" s="18">
        <v>8</v>
      </c>
      <c r="E34" s="4">
        <f t="shared" si="0"/>
        <v>1747.76</v>
      </c>
      <c r="G34" s="5"/>
    </row>
    <row r="35" spans="1:7">
      <c r="A35" s="31" t="s">
        <v>63</v>
      </c>
      <c r="B35" s="25" t="s">
        <v>24</v>
      </c>
      <c r="C35" s="26" t="s">
        <v>25</v>
      </c>
      <c r="D35" s="18">
        <v>16</v>
      </c>
      <c r="E35" s="4">
        <f t="shared" si="0"/>
        <v>3495.52</v>
      </c>
      <c r="G35" s="5"/>
    </row>
    <row r="36" spans="1:7">
      <c r="A36" s="24"/>
      <c r="B36" s="25"/>
      <c r="C36" s="26"/>
      <c r="D36" s="18"/>
      <c r="E36" s="4"/>
      <c r="G36" s="5"/>
    </row>
    <row r="37" spans="1:7" s="6" customFormat="1">
      <c r="A37" s="19" t="s">
        <v>23</v>
      </c>
      <c r="B37" s="20"/>
      <c r="C37" s="20"/>
      <c r="D37" s="20"/>
      <c r="E37" s="21">
        <f>SUM(E22:E36)</f>
        <v>268581.12500000006</v>
      </c>
    </row>
    <row r="38" spans="1:7" ht="16.149999999999999" customHeight="1"/>
    <row r="39" spans="1:7" ht="33" customHeight="1">
      <c r="A39" s="88" t="s">
        <v>65</v>
      </c>
      <c r="B39" s="88"/>
      <c r="C39" s="88"/>
      <c r="D39" s="88"/>
      <c r="E39" s="88"/>
    </row>
    <row r="40" spans="1:7" ht="33.75" customHeight="1">
      <c r="A40" s="76" t="s">
        <v>18</v>
      </c>
      <c r="B40" s="76"/>
      <c r="C40" s="76"/>
      <c r="D40" s="76"/>
      <c r="E40" s="76"/>
    </row>
    <row r="41" spans="1:7">
      <c r="A41" s="76" t="s">
        <v>47</v>
      </c>
      <c r="B41" s="76"/>
      <c r="C41" s="76"/>
      <c r="D41" s="76"/>
      <c r="E41" s="76"/>
    </row>
    <row r="42" spans="1:7" ht="31.5" customHeight="1">
      <c r="A42" s="76" t="s">
        <v>27</v>
      </c>
      <c r="B42" s="76"/>
      <c r="C42" s="76"/>
      <c r="D42" s="76"/>
      <c r="E42" s="76"/>
    </row>
    <row r="43" spans="1:7">
      <c r="A43" s="89" t="s">
        <v>5</v>
      </c>
      <c r="B43" s="89"/>
      <c r="C43" s="89"/>
      <c r="D43" s="89"/>
      <c r="E43" s="89"/>
    </row>
    <row r="44" spans="1:7">
      <c r="A44" s="90" t="s">
        <v>26</v>
      </c>
      <c r="B44" s="90"/>
      <c r="C44" s="90"/>
      <c r="D44" s="90"/>
      <c r="E44" s="90"/>
    </row>
    <row r="45" spans="1:7">
      <c r="B45" s="91" t="s">
        <v>17</v>
      </c>
      <c r="C45" s="91"/>
      <c r="D45" s="91"/>
      <c r="E45" s="12" t="s">
        <v>6</v>
      </c>
    </row>
    <row r="46" spans="1:7">
      <c r="A46" s="14"/>
      <c r="B46" s="14"/>
      <c r="C46" s="14"/>
      <c r="D46" s="14"/>
      <c r="E46" s="14"/>
    </row>
    <row r="47" spans="1:7">
      <c r="A47" s="90" t="s">
        <v>50</v>
      </c>
      <c r="B47" s="90"/>
      <c r="C47" s="90"/>
      <c r="D47" s="90"/>
      <c r="E47" s="90"/>
    </row>
    <row r="48" spans="1:7">
      <c r="B48" s="91"/>
      <c r="C48" s="91"/>
      <c r="D48" s="91"/>
      <c r="E48" s="12"/>
    </row>
    <row r="49" spans="1:2">
      <c r="A49" s="1" t="s">
        <v>36</v>
      </c>
    </row>
    <row r="50" spans="1:2">
      <c r="A50" s="6" t="s">
        <v>28</v>
      </c>
      <c r="B50" s="7"/>
    </row>
    <row r="51" spans="1:2">
      <c r="A51" s="6" t="s">
        <v>39</v>
      </c>
      <c r="B51" s="22">
        <v>-64315.6</v>
      </c>
    </row>
    <row r="52" spans="1:2" ht="29.25" customHeight="1">
      <c r="A52" s="13" t="s">
        <v>66</v>
      </c>
      <c r="B52" s="23"/>
    </row>
    <row r="53" spans="1:2">
      <c r="A53" s="1" t="s">
        <v>29</v>
      </c>
      <c r="B53" s="23">
        <v>241738.16</v>
      </c>
    </row>
    <row r="54" spans="1:2">
      <c r="A54" s="1" t="s">
        <v>56</v>
      </c>
      <c r="B54" s="23">
        <v>1726.87</v>
      </c>
    </row>
    <row r="55" spans="1:2">
      <c r="A55" s="1" t="s">
        <v>44</v>
      </c>
      <c r="B55" s="23">
        <f>350*3</f>
        <v>1050</v>
      </c>
    </row>
    <row r="56" spans="1:2">
      <c r="A56" s="1" t="s">
        <v>43</v>
      </c>
      <c r="B56" s="15">
        <f>3*330</f>
        <v>990</v>
      </c>
    </row>
    <row r="57" spans="1:2">
      <c r="A57" s="1" t="s">
        <v>45</v>
      </c>
      <c r="B57" s="15">
        <f>3*200</f>
        <v>600</v>
      </c>
    </row>
    <row r="58" spans="1:2" ht="31.5">
      <c r="A58" s="13" t="s">
        <v>37</v>
      </c>
      <c r="B58" s="23">
        <f>E37</f>
        <v>268581.12500000006</v>
      </c>
    </row>
    <row r="59" spans="1:2">
      <c r="A59" s="6" t="s">
        <v>30</v>
      </c>
      <c r="B59" s="22">
        <f>B51+B53+B55+B56+B57+B54-B58</f>
        <v>-86791.695000000065</v>
      </c>
    </row>
  </sheetData>
  <mergeCells count="29">
    <mergeCell ref="A43:E43"/>
    <mergeCell ref="A44:E44"/>
    <mergeCell ref="B45:D45"/>
    <mergeCell ref="A47:E47"/>
    <mergeCell ref="B48:D48"/>
    <mergeCell ref="A42:E42"/>
    <mergeCell ref="A13:E13"/>
    <mergeCell ref="A14:E14"/>
    <mergeCell ref="A15:E15"/>
    <mergeCell ref="A16:E16"/>
    <mergeCell ref="A17:E17"/>
    <mergeCell ref="A18:E18"/>
    <mergeCell ref="A19:E19"/>
    <mergeCell ref="A20:E20"/>
    <mergeCell ref="A39:E39"/>
    <mergeCell ref="A40:E40"/>
    <mergeCell ref="A41:E41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topLeftCell="A21" zoomScale="90" zoomScaleSheetLayoutView="90" workbookViewId="0">
      <selection activeCell="E35" sqref="E35"/>
    </sheetView>
  </sheetViews>
  <sheetFormatPr defaultColWidth="9.140625" defaultRowHeight="15.7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>
      <c r="A1" s="77" t="s">
        <v>11</v>
      </c>
      <c r="B1" s="77"/>
      <c r="C1" s="77"/>
      <c r="D1" s="77"/>
      <c r="E1" s="77"/>
    </row>
    <row r="2" spans="1:5" ht="30" customHeight="1">
      <c r="A2" s="78" t="s">
        <v>12</v>
      </c>
      <c r="B2" s="79"/>
      <c r="C2" s="79"/>
      <c r="D2" s="79"/>
      <c r="E2" s="79"/>
    </row>
    <row r="3" spans="1:5">
      <c r="A3" s="93" t="s">
        <v>75</v>
      </c>
      <c r="B3" s="93"/>
      <c r="C3" s="93"/>
      <c r="D3" s="93"/>
      <c r="E3" s="93"/>
    </row>
    <row r="4" spans="1:5">
      <c r="A4" s="47" t="s">
        <v>13</v>
      </c>
      <c r="B4" s="48"/>
      <c r="C4" s="48"/>
      <c r="D4" s="94" t="s">
        <v>76</v>
      </c>
      <c r="E4" s="94"/>
    </row>
    <row r="5" spans="1:5">
      <c r="A5" s="76" t="s">
        <v>0</v>
      </c>
      <c r="B5" s="76"/>
      <c r="C5" s="76"/>
      <c r="D5" s="76"/>
      <c r="E5" s="76"/>
    </row>
    <row r="6" spans="1:5">
      <c r="A6" s="81" t="s">
        <v>20</v>
      </c>
      <c r="B6" s="81"/>
      <c r="C6" s="81"/>
      <c r="D6" s="81"/>
      <c r="E6" s="81"/>
    </row>
    <row r="7" spans="1:5">
      <c r="A7" s="82" t="s">
        <v>1</v>
      </c>
      <c r="B7" s="82"/>
      <c r="C7" s="82"/>
      <c r="D7" s="82"/>
      <c r="E7" s="82"/>
    </row>
    <row r="8" spans="1:5">
      <c r="A8" s="76" t="s">
        <v>48</v>
      </c>
      <c r="B8" s="76"/>
      <c r="C8" s="76"/>
      <c r="D8" s="76"/>
      <c r="E8" s="76"/>
    </row>
    <row r="9" spans="1:5" ht="21.75" customHeight="1">
      <c r="A9" s="83" t="s">
        <v>14</v>
      </c>
      <c r="B9" s="83"/>
      <c r="C9" s="83"/>
      <c r="D9" s="83"/>
      <c r="E9" s="83"/>
    </row>
    <row r="10" spans="1:5">
      <c r="A10" s="76" t="s">
        <v>49</v>
      </c>
      <c r="B10" s="76"/>
      <c r="C10" s="76"/>
      <c r="D10" s="76"/>
      <c r="E10" s="76"/>
    </row>
    <row r="11" spans="1:5" ht="31.5" customHeight="1">
      <c r="A11" s="84" t="s">
        <v>15</v>
      </c>
      <c r="B11" s="84"/>
      <c r="C11" s="84"/>
      <c r="D11" s="84"/>
      <c r="E11" s="84"/>
    </row>
    <row r="12" spans="1:5">
      <c r="A12" s="76" t="s">
        <v>31</v>
      </c>
      <c r="B12" s="76"/>
      <c r="C12" s="76"/>
      <c r="D12" s="76"/>
      <c r="E12" s="76"/>
    </row>
    <row r="13" spans="1:5">
      <c r="A13" s="85" t="s">
        <v>2</v>
      </c>
      <c r="B13" s="85"/>
      <c r="C13" s="85"/>
      <c r="D13" s="85"/>
      <c r="E13" s="85"/>
    </row>
    <row r="14" spans="1:5" ht="34.15" customHeight="1">
      <c r="A14" s="76" t="s">
        <v>32</v>
      </c>
      <c r="B14" s="76"/>
      <c r="C14" s="76"/>
      <c r="D14" s="76"/>
      <c r="E14" s="76"/>
    </row>
    <row r="15" spans="1:5" ht="10.5" customHeight="1">
      <c r="A15" s="85" t="s">
        <v>16</v>
      </c>
      <c r="B15" s="85"/>
      <c r="C15" s="85"/>
      <c r="D15" s="85"/>
      <c r="E15" s="85"/>
    </row>
    <row r="16" spans="1:5">
      <c r="A16" s="76" t="s">
        <v>33</v>
      </c>
      <c r="B16" s="76"/>
      <c r="C16" s="76"/>
      <c r="D16" s="76"/>
      <c r="E16" s="76"/>
    </row>
    <row r="17" spans="1:8">
      <c r="A17" s="82"/>
      <c r="B17" s="82"/>
      <c r="C17" s="82"/>
      <c r="D17" s="82"/>
      <c r="E17" s="82"/>
    </row>
    <row r="18" spans="1:8" ht="84" customHeight="1">
      <c r="A18" s="76" t="s">
        <v>34</v>
      </c>
      <c r="B18" s="76"/>
      <c r="C18" s="76"/>
      <c r="D18" s="76"/>
      <c r="E18" s="76"/>
    </row>
    <row r="19" spans="1:8" ht="49.5" customHeight="1">
      <c r="A19" s="86" t="s">
        <v>35</v>
      </c>
      <c r="B19" s="86"/>
      <c r="C19" s="86"/>
      <c r="D19" s="86"/>
      <c r="E19" s="86"/>
    </row>
    <row r="20" spans="1:8">
      <c r="A20" s="87"/>
      <c r="B20" s="87"/>
      <c r="C20" s="87"/>
      <c r="D20" s="87"/>
      <c r="E20" s="87"/>
      <c r="F20" s="1">
        <f>69.1+2364.4</f>
        <v>2433.5</v>
      </c>
      <c r="G20" s="1">
        <v>3</v>
      </c>
    </row>
    <row r="21" spans="1:8" ht="141.7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47.25">
      <c r="A22" s="8" t="s">
        <v>42</v>
      </c>
      <c r="B22" s="3" t="s">
        <v>40</v>
      </c>
      <c r="C22" s="3" t="s">
        <v>4</v>
      </c>
      <c r="D22" s="3">
        <v>13.93</v>
      </c>
      <c r="E22" s="4">
        <f>D22*F20*G20</f>
        <v>101695.965</v>
      </c>
      <c r="H22" s="5"/>
    </row>
    <row r="23" spans="1:8">
      <c r="A23" s="16" t="s">
        <v>46</v>
      </c>
      <c r="B23" s="3" t="s">
        <v>67</v>
      </c>
      <c r="C23" s="3" t="s">
        <v>22</v>
      </c>
      <c r="D23" s="3"/>
      <c r="E23" s="17">
        <v>0</v>
      </c>
      <c r="H23" s="5"/>
    </row>
    <row r="24" spans="1:8">
      <c r="A24" s="16" t="s">
        <v>38</v>
      </c>
      <c r="B24" s="3" t="s">
        <v>19</v>
      </c>
      <c r="C24" s="3" t="s">
        <v>4</v>
      </c>
      <c r="D24" s="3">
        <v>5</v>
      </c>
      <c r="E24" s="4">
        <f>D24*F20*G20</f>
        <v>36502.5</v>
      </c>
      <c r="G24" s="5"/>
      <c r="H24" s="5"/>
    </row>
    <row r="25" spans="1:8">
      <c r="A25" s="16" t="s">
        <v>51</v>
      </c>
      <c r="B25" s="3" t="s">
        <v>67</v>
      </c>
      <c r="C25" s="3" t="s">
        <v>22</v>
      </c>
      <c r="D25" s="3"/>
      <c r="E25" s="9">
        <v>0</v>
      </c>
      <c r="G25" s="5"/>
      <c r="H25" s="5"/>
    </row>
    <row r="26" spans="1:8">
      <c r="A26" s="1" t="s">
        <v>54</v>
      </c>
      <c r="B26" s="3" t="s">
        <v>67</v>
      </c>
      <c r="C26" s="3" t="s">
        <v>22</v>
      </c>
      <c r="D26" s="3"/>
      <c r="E26" s="30">
        <v>1491.13</v>
      </c>
      <c r="H26" s="5"/>
    </row>
    <row r="27" spans="1:8">
      <c r="A27" s="16" t="s">
        <v>52</v>
      </c>
      <c r="B27" s="3" t="s">
        <v>67</v>
      </c>
      <c r="C27" s="3" t="s">
        <v>22</v>
      </c>
      <c r="D27" s="3"/>
      <c r="E27" s="4">
        <v>3977.12</v>
      </c>
      <c r="H27" s="5"/>
    </row>
    <row r="28" spans="1:8">
      <c r="A28" s="16" t="s">
        <v>53</v>
      </c>
      <c r="B28" s="3" t="s">
        <v>67</v>
      </c>
      <c r="C28" s="3" t="s">
        <v>22</v>
      </c>
      <c r="D28" s="3"/>
      <c r="E28" s="4">
        <v>8222.2199999999993</v>
      </c>
      <c r="H28" s="5"/>
    </row>
    <row r="29" spans="1:8">
      <c r="A29" s="35" t="s">
        <v>21</v>
      </c>
      <c r="B29" s="3" t="s">
        <v>67</v>
      </c>
      <c r="C29" s="26" t="s">
        <v>22</v>
      </c>
      <c r="D29" s="26"/>
      <c r="E29" s="36">
        <v>6226.62</v>
      </c>
      <c r="G29" s="5"/>
    </row>
    <row r="30" spans="1:8" ht="30">
      <c r="A30" s="37" t="s">
        <v>68</v>
      </c>
      <c r="B30" s="38" t="s">
        <v>69</v>
      </c>
      <c r="C30" s="3" t="s">
        <v>25</v>
      </c>
      <c r="D30" s="38">
        <v>13</v>
      </c>
      <c r="E30" s="4">
        <f>D30*218.47</f>
        <v>2840.11</v>
      </c>
      <c r="G30" s="5"/>
    </row>
    <row r="31" spans="1:8">
      <c r="A31" s="39" t="s">
        <v>70</v>
      </c>
      <c r="B31" s="40" t="s">
        <v>71</v>
      </c>
      <c r="C31" s="41" t="s">
        <v>25</v>
      </c>
      <c r="D31" s="40">
        <v>2.5</v>
      </c>
      <c r="E31" s="4">
        <f t="shared" ref="E31:E32" si="0">D31*218.47</f>
        <v>546.17499999999995</v>
      </c>
      <c r="G31" s="5"/>
    </row>
    <row r="32" spans="1:8">
      <c r="A32" s="2" t="s">
        <v>72</v>
      </c>
      <c r="B32" s="42" t="s">
        <v>71</v>
      </c>
      <c r="C32" s="26" t="s">
        <v>25</v>
      </c>
      <c r="D32" s="43">
        <v>4</v>
      </c>
      <c r="E32" s="4">
        <f t="shared" si="0"/>
        <v>873.88</v>
      </c>
      <c r="G32" s="5"/>
    </row>
    <row r="33" spans="1:7" ht="30">
      <c r="A33" s="37" t="s">
        <v>73</v>
      </c>
      <c r="B33" s="44" t="s">
        <v>74</v>
      </c>
      <c r="C33" s="45" t="s">
        <v>22</v>
      </c>
      <c r="D33" s="46"/>
      <c r="E33" s="4">
        <v>3421.27</v>
      </c>
      <c r="G33" s="5"/>
    </row>
    <row r="34" spans="1:7" s="6" customFormat="1">
      <c r="A34" s="19" t="s">
        <v>23</v>
      </c>
      <c r="B34" s="20"/>
      <c r="C34" s="20"/>
      <c r="D34" s="20"/>
      <c r="E34" s="21">
        <f>SUM(E22:E33)</f>
        <v>165796.98999999996</v>
      </c>
    </row>
    <row r="35" spans="1:7" ht="16.149999999999999" customHeight="1"/>
    <row r="36" spans="1:7" ht="33" customHeight="1">
      <c r="A36" s="92" t="s">
        <v>77</v>
      </c>
      <c r="B36" s="92"/>
      <c r="C36" s="92"/>
      <c r="D36" s="92"/>
      <c r="E36" s="92"/>
    </row>
    <row r="37" spans="1:7" ht="33.75" customHeight="1">
      <c r="A37" s="76" t="s">
        <v>18</v>
      </c>
      <c r="B37" s="76"/>
      <c r="C37" s="76"/>
      <c r="D37" s="76"/>
      <c r="E37" s="76"/>
    </row>
    <row r="38" spans="1:7">
      <c r="A38" s="76" t="s">
        <v>47</v>
      </c>
      <c r="B38" s="76"/>
      <c r="C38" s="76"/>
      <c r="D38" s="76"/>
      <c r="E38" s="76"/>
    </row>
    <row r="39" spans="1:7" ht="31.5" customHeight="1">
      <c r="A39" s="76" t="s">
        <v>27</v>
      </c>
      <c r="B39" s="76"/>
      <c r="C39" s="76"/>
      <c r="D39" s="76"/>
      <c r="E39" s="76"/>
    </row>
    <row r="40" spans="1:7">
      <c r="A40" s="89" t="s">
        <v>5</v>
      </c>
      <c r="B40" s="89"/>
      <c r="C40" s="89"/>
      <c r="D40" s="89"/>
      <c r="E40" s="89"/>
    </row>
    <row r="41" spans="1:7">
      <c r="A41" s="90" t="s">
        <v>26</v>
      </c>
      <c r="B41" s="90"/>
      <c r="C41" s="90"/>
      <c r="D41" s="90"/>
      <c r="E41" s="90"/>
    </row>
    <row r="42" spans="1:7">
      <c r="B42" s="91" t="s">
        <v>17</v>
      </c>
      <c r="C42" s="91"/>
      <c r="D42" s="91"/>
      <c r="E42" s="34" t="s">
        <v>6</v>
      </c>
    </row>
    <row r="43" spans="1:7">
      <c r="A43" s="32"/>
      <c r="B43" s="32"/>
      <c r="C43" s="32"/>
      <c r="D43" s="32"/>
      <c r="E43" s="32"/>
    </row>
    <row r="44" spans="1:7">
      <c r="A44" s="90" t="s">
        <v>50</v>
      </c>
      <c r="B44" s="90"/>
      <c r="C44" s="90"/>
      <c r="D44" s="90"/>
      <c r="E44" s="90"/>
    </row>
    <row r="45" spans="1:7">
      <c r="B45" s="91"/>
      <c r="C45" s="91"/>
      <c r="D45" s="91"/>
      <c r="E45" s="34"/>
    </row>
    <row r="46" spans="1:7">
      <c r="A46" s="1" t="s">
        <v>36</v>
      </c>
    </row>
    <row r="47" spans="1:7">
      <c r="A47" s="6" t="s">
        <v>28</v>
      </c>
      <c r="B47" s="7"/>
    </row>
    <row r="48" spans="1:7">
      <c r="A48" s="6" t="s">
        <v>39</v>
      </c>
      <c r="B48" s="22">
        <f>'1кв'!B59</f>
        <v>-86791.695000000065</v>
      </c>
    </row>
    <row r="49" spans="1:2" ht="29.25" customHeight="1">
      <c r="A49" s="33" t="s">
        <v>78</v>
      </c>
      <c r="B49" s="23"/>
    </row>
    <row r="50" spans="1:2">
      <c r="A50" s="1" t="s">
        <v>29</v>
      </c>
      <c r="B50" s="23">
        <f>172739.87-200-129.69</f>
        <v>172410.18</v>
      </c>
    </row>
    <row r="51" spans="1:2">
      <c r="A51" s="1" t="s">
        <v>56</v>
      </c>
      <c r="B51" s="23">
        <v>2265.98</v>
      </c>
    </row>
    <row r="52" spans="1:2">
      <c r="A52" s="1" t="s">
        <v>44</v>
      </c>
      <c r="B52" s="23">
        <f>350*3</f>
        <v>1050</v>
      </c>
    </row>
    <row r="53" spans="1:2">
      <c r="A53" s="1" t="s">
        <v>43</v>
      </c>
      <c r="B53" s="15">
        <f>3*330</f>
        <v>990</v>
      </c>
    </row>
    <row r="54" spans="1:2">
      <c r="A54" s="1" t="s">
        <v>45</v>
      </c>
      <c r="B54" s="15">
        <f>3*200</f>
        <v>600</v>
      </c>
    </row>
    <row r="55" spans="1:2" ht="31.5">
      <c r="A55" s="33" t="s">
        <v>37</v>
      </c>
      <c r="B55" s="23">
        <f>E34</f>
        <v>165796.98999999996</v>
      </c>
    </row>
    <row r="56" spans="1:2">
      <c r="A56" s="6" t="s">
        <v>30</v>
      </c>
      <c r="B56" s="22">
        <f>B48+B50+B52+B53+B54+B51-B55</f>
        <v>-75272.525000000038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39:E39"/>
    <mergeCell ref="A13:E13"/>
    <mergeCell ref="A14:E14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40:E40"/>
    <mergeCell ref="A41:E41"/>
    <mergeCell ref="B42:D42"/>
    <mergeCell ref="A44:E44"/>
    <mergeCell ref="B45:D45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94" orientation="portrait" r:id="rId1"/>
  <rowBreaks count="1" manualBreakCount="1">
    <brk id="3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topLeftCell="A22" zoomScale="90" zoomScaleSheetLayoutView="90" workbookViewId="0">
      <selection activeCell="E34" sqref="E34"/>
    </sheetView>
  </sheetViews>
  <sheetFormatPr defaultColWidth="9.140625" defaultRowHeight="15.7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>
      <c r="A1" s="77" t="s">
        <v>11</v>
      </c>
      <c r="B1" s="77"/>
      <c r="C1" s="77"/>
      <c r="D1" s="77"/>
      <c r="E1" s="77"/>
    </row>
    <row r="2" spans="1:5" ht="30" customHeight="1">
      <c r="A2" s="78" t="s">
        <v>12</v>
      </c>
      <c r="B2" s="79"/>
      <c r="C2" s="79"/>
      <c r="D2" s="79"/>
      <c r="E2" s="79"/>
    </row>
    <row r="3" spans="1:5">
      <c r="A3" s="93" t="s">
        <v>79</v>
      </c>
      <c r="B3" s="93"/>
      <c r="C3" s="93"/>
      <c r="D3" s="93"/>
      <c r="E3" s="93"/>
    </row>
    <row r="4" spans="1:5">
      <c r="A4" s="47" t="s">
        <v>13</v>
      </c>
      <c r="B4" s="48"/>
      <c r="C4" s="48"/>
      <c r="D4" s="94" t="s">
        <v>80</v>
      </c>
      <c r="E4" s="94"/>
    </row>
    <row r="5" spans="1:5">
      <c r="A5" s="76" t="s">
        <v>0</v>
      </c>
      <c r="B5" s="76"/>
      <c r="C5" s="76"/>
      <c r="D5" s="76"/>
      <c r="E5" s="76"/>
    </row>
    <row r="6" spans="1:5">
      <c r="A6" s="81" t="s">
        <v>20</v>
      </c>
      <c r="B6" s="81"/>
      <c r="C6" s="81"/>
      <c r="D6" s="81"/>
      <c r="E6" s="81"/>
    </row>
    <row r="7" spans="1:5">
      <c r="A7" s="82" t="s">
        <v>1</v>
      </c>
      <c r="B7" s="82"/>
      <c r="C7" s="82"/>
      <c r="D7" s="82"/>
      <c r="E7" s="82"/>
    </row>
    <row r="8" spans="1:5">
      <c r="A8" s="76" t="s">
        <v>89</v>
      </c>
      <c r="B8" s="76"/>
      <c r="C8" s="76"/>
      <c r="D8" s="76"/>
      <c r="E8" s="76"/>
    </row>
    <row r="9" spans="1:5" ht="21.75" customHeight="1">
      <c r="A9" s="83" t="s">
        <v>14</v>
      </c>
      <c r="B9" s="83"/>
      <c r="C9" s="83"/>
      <c r="D9" s="83"/>
      <c r="E9" s="83"/>
    </row>
    <row r="10" spans="1:5" ht="39" customHeight="1">
      <c r="A10" s="76" t="s">
        <v>90</v>
      </c>
      <c r="B10" s="76"/>
      <c r="C10" s="76"/>
      <c r="D10" s="76"/>
      <c r="E10" s="76"/>
    </row>
    <row r="11" spans="1:5" ht="21.75" customHeight="1">
      <c r="A11" s="84" t="s">
        <v>15</v>
      </c>
      <c r="B11" s="84"/>
      <c r="C11" s="84"/>
      <c r="D11" s="84"/>
      <c r="E11" s="84"/>
    </row>
    <row r="12" spans="1:5">
      <c r="A12" s="76" t="s">
        <v>31</v>
      </c>
      <c r="B12" s="76"/>
      <c r="C12" s="76"/>
      <c r="D12" s="76"/>
      <c r="E12" s="76"/>
    </row>
    <row r="13" spans="1:5">
      <c r="A13" s="85" t="s">
        <v>2</v>
      </c>
      <c r="B13" s="85"/>
      <c r="C13" s="85"/>
      <c r="D13" s="85"/>
      <c r="E13" s="85"/>
    </row>
    <row r="14" spans="1:5" ht="34.15" customHeight="1">
      <c r="A14" s="76" t="s">
        <v>32</v>
      </c>
      <c r="B14" s="76"/>
      <c r="C14" s="76"/>
      <c r="D14" s="76"/>
      <c r="E14" s="76"/>
    </row>
    <row r="15" spans="1:5" ht="10.5" customHeight="1">
      <c r="A15" s="85" t="s">
        <v>16</v>
      </c>
      <c r="B15" s="85"/>
      <c r="C15" s="85"/>
      <c r="D15" s="85"/>
      <c r="E15" s="85"/>
    </row>
    <row r="16" spans="1:5">
      <c r="A16" s="76" t="s">
        <v>33</v>
      </c>
      <c r="B16" s="76"/>
      <c r="C16" s="76"/>
      <c r="D16" s="76"/>
      <c r="E16" s="76"/>
    </row>
    <row r="17" spans="1:8">
      <c r="A17" s="82"/>
      <c r="B17" s="82"/>
      <c r="C17" s="82"/>
      <c r="D17" s="82"/>
      <c r="E17" s="82"/>
    </row>
    <row r="18" spans="1:8" ht="84" customHeight="1">
      <c r="A18" s="76" t="s">
        <v>34</v>
      </c>
      <c r="B18" s="76"/>
      <c r="C18" s="76"/>
      <c r="D18" s="76"/>
      <c r="E18" s="76"/>
    </row>
    <row r="19" spans="1:8" ht="49.5" customHeight="1">
      <c r="A19" s="86" t="s">
        <v>35</v>
      </c>
      <c r="B19" s="86"/>
      <c r="C19" s="86"/>
      <c r="D19" s="86"/>
      <c r="E19" s="86"/>
    </row>
    <row r="20" spans="1:8">
      <c r="A20" s="87"/>
      <c r="B20" s="87"/>
      <c r="C20" s="87"/>
      <c r="D20" s="87"/>
      <c r="E20" s="87"/>
      <c r="F20" s="1">
        <f>69.1+2364.4</f>
        <v>2433.5</v>
      </c>
      <c r="G20" s="1">
        <v>3</v>
      </c>
    </row>
    <row r="21" spans="1:8" ht="141.7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47.25">
      <c r="A22" s="8" t="s">
        <v>42</v>
      </c>
      <c r="B22" s="3" t="s">
        <v>40</v>
      </c>
      <c r="C22" s="3" t="s">
        <v>4</v>
      </c>
      <c r="D22" s="3">
        <v>15.04</v>
      </c>
      <c r="E22" s="4">
        <f>D22*F20*G20</f>
        <v>109799.51999999999</v>
      </c>
      <c r="H22" s="5"/>
    </row>
    <row r="23" spans="1:8">
      <c r="A23" s="16" t="s">
        <v>46</v>
      </c>
      <c r="B23" s="3" t="s">
        <v>81</v>
      </c>
      <c r="C23" s="3" t="s">
        <v>22</v>
      </c>
      <c r="D23" s="3"/>
      <c r="E23" s="17">
        <v>6876.27</v>
      </c>
      <c r="H23" s="5"/>
    </row>
    <row r="24" spans="1:8">
      <c r="A24" s="16" t="s">
        <v>38</v>
      </c>
      <c r="B24" s="3" t="s">
        <v>19</v>
      </c>
      <c r="C24" s="3" t="s">
        <v>4</v>
      </c>
      <c r="D24" s="3">
        <v>5.42</v>
      </c>
      <c r="E24" s="4">
        <f>D24*F20*G20</f>
        <v>39568.71</v>
      </c>
      <c r="G24" s="5"/>
      <c r="H24" s="5"/>
    </row>
    <row r="25" spans="1:8">
      <c r="A25" s="16" t="s">
        <v>51</v>
      </c>
      <c r="B25" s="3" t="s">
        <v>81</v>
      </c>
      <c r="C25" s="3" t="s">
        <v>22</v>
      </c>
      <c r="D25" s="3"/>
      <c r="E25" s="9">
        <v>0</v>
      </c>
      <c r="G25" s="5"/>
      <c r="H25" s="5"/>
    </row>
    <row r="26" spans="1:8">
      <c r="A26" s="1" t="s">
        <v>54</v>
      </c>
      <c r="B26" s="3" t="s">
        <v>81</v>
      </c>
      <c r="C26" s="3" t="s">
        <v>22</v>
      </c>
      <c r="D26" s="3"/>
      <c r="E26" s="9">
        <v>0</v>
      </c>
      <c r="H26" s="5"/>
    </row>
    <row r="27" spans="1:8">
      <c r="A27" s="16" t="s">
        <v>52</v>
      </c>
      <c r="B27" s="3" t="s">
        <v>81</v>
      </c>
      <c r="C27" s="3" t="s">
        <v>22</v>
      </c>
      <c r="D27" s="3"/>
      <c r="E27" s="4">
        <v>5344.45</v>
      </c>
      <c r="H27" s="5"/>
    </row>
    <row r="28" spans="1:8">
      <c r="A28" s="16" t="s">
        <v>53</v>
      </c>
      <c r="B28" s="3" t="s">
        <v>81</v>
      </c>
      <c r="C28" s="3" t="s">
        <v>22</v>
      </c>
      <c r="D28" s="3"/>
      <c r="E28" s="4">
        <v>12426.49</v>
      </c>
      <c r="H28" s="5"/>
    </row>
    <row r="29" spans="1:8">
      <c r="A29" s="35" t="s">
        <v>21</v>
      </c>
      <c r="B29" s="3" t="s">
        <v>81</v>
      </c>
      <c r="C29" s="26" t="s">
        <v>22</v>
      </c>
      <c r="D29" s="26"/>
      <c r="E29" s="36">
        <v>15706.34</v>
      </c>
      <c r="G29" s="5"/>
    </row>
    <row r="30" spans="1:8" ht="22.5" customHeight="1">
      <c r="A30" s="37" t="s">
        <v>82</v>
      </c>
      <c r="B30" s="38" t="s">
        <v>83</v>
      </c>
      <c r="C30" s="3" t="s">
        <v>22</v>
      </c>
      <c r="D30" s="38"/>
      <c r="E30" s="4">
        <v>138027.34</v>
      </c>
      <c r="G30" s="5"/>
    </row>
    <row r="31" spans="1:8">
      <c r="A31" s="39" t="s">
        <v>84</v>
      </c>
      <c r="B31" s="40" t="s">
        <v>86</v>
      </c>
      <c r="C31" s="41" t="s">
        <v>22</v>
      </c>
      <c r="D31" s="40"/>
      <c r="E31" s="4">
        <v>9614.4</v>
      </c>
      <c r="G31" s="5"/>
    </row>
    <row r="32" spans="1:8">
      <c r="A32" s="2" t="s">
        <v>85</v>
      </c>
      <c r="B32" s="42" t="s">
        <v>83</v>
      </c>
      <c r="C32" s="26" t="s">
        <v>25</v>
      </c>
      <c r="D32" s="43">
        <v>31</v>
      </c>
      <c r="E32" s="4">
        <f>D32*235.95</f>
        <v>7314.45</v>
      </c>
      <c r="G32" s="5"/>
    </row>
    <row r="33" spans="1:5" s="6" customFormat="1">
      <c r="A33" s="19" t="s">
        <v>23</v>
      </c>
      <c r="B33" s="20"/>
      <c r="C33" s="20"/>
      <c r="D33" s="20"/>
      <c r="E33" s="21">
        <f>SUM(E22:E32)</f>
        <v>344677.97000000003</v>
      </c>
    </row>
    <row r="34" spans="1:5" ht="16.149999999999999" customHeight="1"/>
    <row r="35" spans="1:5" ht="33" customHeight="1">
      <c r="A35" s="92" t="s">
        <v>88</v>
      </c>
      <c r="B35" s="92"/>
      <c r="C35" s="92"/>
      <c r="D35" s="92"/>
      <c r="E35" s="92"/>
    </row>
    <row r="36" spans="1:5" ht="33.75" customHeight="1">
      <c r="A36" s="76" t="s">
        <v>18</v>
      </c>
      <c r="B36" s="76"/>
      <c r="C36" s="76"/>
      <c r="D36" s="76"/>
      <c r="E36" s="76"/>
    </row>
    <row r="37" spans="1:5">
      <c r="A37" s="76" t="s">
        <v>47</v>
      </c>
      <c r="B37" s="76"/>
      <c r="C37" s="76"/>
      <c r="D37" s="76"/>
      <c r="E37" s="76"/>
    </row>
    <row r="38" spans="1:5" ht="31.5" customHeight="1">
      <c r="A38" s="76" t="s">
        <v>27</v>
      </c>
      <c r="B38" s="76"/>
      <c r="C38" s="76"/>
      <c r="D38" s="76"/>
      <c r="E38" s="76"/>
    </row>
    <row r="39" spans="1:5">
      <c r="A39" s="89" t="s">
        <v>5</v>
      </c>
      <c r="B39" s="89"/>
      <c r="C39" s="89"/>
      <c r="D39" s="89"/>
      <c r="E39" s="89"/>
    </row>
    <row r="40" spans="1:5">
      <c r="A40" s="90" t="s">
        <v>26</v>
      </c>
      <c r="B40" s="90"/>
      <c r="C40" s="90"/>
      <c r="D40" s="90"/>
      <c r="E40" s="90"/>
    </row>
    <row r="41" spans="1:5">
      <c r="B41" s="91" t="s">
        <v>17</v>
      </c>
      <c r="C41" s="91"/>
      <c r="D41" s="91"/>
      <c r="E41" s="51" t="s">
        <v>6</v>
      </c>
    </row>
    <row r="42" spans="1:5">
      <c r="A42" s="49"/>
      <c r="B42" s="49"/>
      <c r="C42" s="49"/>
      <c r="D42" s="49"/>
      <c r="E42" s="49"/>
    </row>
    <row r="43" spans="1:5">
      <c r="A43" s="90" t="s">
        <v>91</v>
      </c>
      <c r="B43" s="90"/>
      <c r="C43" s="90"/>
      <c r="D43" s="90"/>
      <c r="E43" s="90"/>
    </row>
    <row r="44" spans="1:5">
      <c r="B44" s="91"/>
      <c r="C44" s="91"/>
      <c r="D44" s="91"/>
      <c r="E44" s="51"/>
    </row>
    <row r="45" spans="1:5">
      <c r="A45" s="1" t="s">
        <v>36</v>
      </c>
    </row>
    <row r="46" spans="1:5">
      <c r="A46" s="6" t="s">
        <v>28</v>
      </c>
      <c r="B46" s="7"/>
    </row>
    <row r="47" spans="1:5">
      <c r="A47" s="6" t="s">
        <v>39</v>
      </c>
      <c r="B47" s="22">
        <f>'2 кв'!B56</f>
        <v>-75272.525000000038</v>
      </c>
    </row>
    <row r="48" spans="1:5" ht="29.25" customHeight="1">
      <c r="A48" s="50" t="s">
        <v>87</v>
      </c>
      <c r="B48" s="23"/>
    </row>
    <row r="49" spans="1:2">
      <c r="A49" s="1" t="s">
        <v>29</v>
      </c>
      <c r="B49" s="23">
        <f>184406.88-160.96</f>
        <v>184245.92</v>
      </c>
    </row>
    <row r="50" spans="1:2">
      <c r="A50" s="1" t="s">
        <v>56</v>
      </c>
      <c r="B50" s="23">
        <v>2320.6999999999998</v>
      </c>
    </row>
    <row r="51" spans="1:2">
      <c r="A51" s="1" t="s">
        <v>44</v>
      </c>
      <c r="B51" s="23">
        <f>350*3</f>
        <v>1050</v>
      </c>
    </row>
    <row r="52" spans="1:2">
      <c r="A52" s="1" t="s">
        <v>43</v>
      </c>
      <c r="B52" s="15">
        <f>3*330</f>
        <v>990</v>
      </c>
    </row>
    <row r="53" spans="1:2">
      <c r="A53" s="1" t="s">
        <v>45</v>
      </c>
      <c r="B53" s="15">
        <f>3*200</f>
        <v>600</v>
      </c>
    </row>
    <row r="54" spans="1:2" ht="31.5">
      <c r="A54" s="50" t="s">
        <v>37</v>
      </c>
      <c r="B54" s="23">
        <f>E33</f>
        <v>344677.97000000003</v>
      </c>
    </row>
    <row r="55" spans="1:2">
      <c r="A55" s="6" t="s">
        <v>30</v>
      </c>
      <c r="B55" s="22">
        <f>B47+B49+B51+B52+B53+B50-B54</f>
        <v>-230743.87500000006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38:E38"/>
    <mergeCell ref="A13:E13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9:E39"/>
    <mergeCell ref="A40:E40"/>
    <mergeCell ref="B41:D41"/>
    <mergeCell ref="A43:E43"/>
    <mergeCell ref="B44:D44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94" orientation="portrait" r:id="rId1"/>
  <rowBreaks count="1" manualBreakCount="1">
    <brk id="3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topLeftCell="A40" zoomScaleSheetLayoutView="100" workbookViewId="0">
      <selection activeCell="E24" sqref="E24"/>
    </sheetView>
  </sheetViews>
  <sheetFormatPr defaultColWidth="9.140625" defaultRowHeight="15.75"/>
  <cols>
    <col min="1" max="1" width="34.140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2.140625" style="1" bestFit="1" customWidth="1"/>
    <col min="8" max="8" width="12.85546875" style="1" customWidth="1"/>
    <col min="9" max="16384" width="9.140625" style="1"/>
  </cols>
  <sheetData>
    <row r="1" spans="1:5">
      <c r="A1" s="77" t="s">
        <v>11</v>
      </c>
      <c r="B1" s="77"/>
      <c r="C1" s="77"/>
      <c r="D1" s="77"/>
      <c r="E1" s="77"/>
    </row>
    <row r="2" spans="1:5" ht="30" customHeight="1">
      <c r="A2" s="78" t="s">
        <v>12</v>
      </c>
      <c r="B2" s="79"/>
      <c r="C2" s="79"/>
      <c r="D2" s="79"/>
      <c r="E2" s="79"/>
    </row>
    <row r="3" spans="1:5">
      <c r="A3" s="93" t="s">
        <v>92</v>
      </c>
      <c r="B3" s="93"/>
      <c r="C3" s="93"/>
      <c r="D3" s="93"/>
      <c r="E3" s="93"/>
    </row>
    <row r="4" spans="1:5">
      <c r="A4" s="47" t="s">
        <v>13</v>
      </c>
      <c r="B4" s="48"/>
      <c r="C4" s="48"/>
      <c r="D4" s="94" t="s">
        <v>93</v>
      </c>
      <c r="E4" s="94"/>
    </row>
    <row r="5" spans="1:5">
      <c r="A5" s="76" t="s">
        <v>0</v>
      </c>
      <c r="B5" s="76"/>
      <c r="C5" s="76"/>
      <c r="D5" s="76"/>
      <c r="E5" s="76"/>
    </row>
    <row r="6" spans="1:5">
      <c r="A6" s="81" t="s">
        <v>20</v>
      </c>
      <c r="B6" s="81"/>
      <c r="C6" s="81"/>
      <c r="D6" s="81"/>
      <c r="E6" s="81"/>
    </row>
    <row r="7" spans="1:5">
      <c r="A7" s="82" t="s">
        <v>1</v>
      </c>
      <c r="B7" s="82"/>
      <c r="C7" s="82"/>
      <c r="D7" s="82"/>
      <c r="E7" s="82"/>
    </row>
    <row r="8" spans="1:5">
      <c r="A8" s="76" t="s">
        <v>89</v>
      </c>
      <c r="B8" s="76"/>
      <c r="C8" s="76"/>
      <c r="D8" s="76"/>
      <c r="E8" s="76"/>
    </row>
    <row r="9" spans="1:5" ht="21.75" customHeight="1">
      <c r="A9" s="83" t="s">
        <v>14</v>
      </c>
      <c r="B9" s="83"/>
      <c r="C9" s="83"/>
      <c r="D9" s="83"/>
      <c r="E9" s="83"/>
    </row>
    <row r="10" spans="1:5" ht="39" customHeight="1">
      <c r="A10" s="76" t="s">
        <v>90</v>
      </c>
      <c r="B10" s="76"/>
      <c r="C10" s="76"/>
      <c r="D10" s="76"/>
      <c r="E10" s="76"/>
    </row>
    <row r="11" spans="1:5" ht="21.75" customHeight="1">
      <c r="A11" s="84" t="s">
        <v>15</v>
      </c>
      <c r="B11" s="84"/>
      <c r="C11" s="84"/>
      <c r="D11" s="84"/>
      <c r="E11" s="84"/>
    </row>
    <row r="12" spans="1:5">
      <c r="A12" s="76" t="s">
        <v>31</v>
      </c>
      <c r="B12" s="76"/>
      <c r="C12" s="76"/>
      <c r="D12" s="76"/>
      <c r="E12" s="76"/>
    </row>
    <row r="13" spans="1:5">
      <c r="A13" s="85" t="s">
        <v>2</v>
      </c>
      <c r="B13" s="85"/>
      <c r="C13" s="85"/>
      <c r="D13" s="85"/>
      <c r="E13" s="85"/>
    </row>
    <row r="14" spans="1:5" ht="34.15" customHeight="1">
      <c r="A14" s="76" t="s">
        <v>32</v>
      </c>
      <c r="B14" s="76"/>
      <c r="C14" s="76"/>
      <c r="D14" s="76"/>
      <c r="E14" s="76"/>
    </row>
    <row r="15" spans="1:5" ht="10.5" customHeight="1">
      <c r="A15" s="85" t="s">
        <v>16</v>
      </c>
      <c r="B15" s="85"/>
      <c r="C15" s="85"/>
      <c r="D15" s="85"/>
      <c r="E15" s="85"/>
    </row>
    <row r="16" spans="1:5">
      <c r="A16" s="76" t="s">
        <v>33</v>
      </c>
      <c r="B16" s="76"/>
      <c r="C16" s="76"/>
      <c r="D16" s="76"/>
      <c r="E16" s="76"/>
    </row>
    <row r="17" spans="1:8">
      <c r="A17" s="82"/>
      <c r="B17" s="82"/>
      <c r="C17" s="82"/>
      <c r="D17" s="82"/>
      <c r="E17" s="82"/>
    </row>
    <row r="18" spans="1:8" ht="84" customHeight="1">
      <c r="A18" s="76" t="s">
        <v>34</v>
      </c>
      <c r="B18" s="76"/>
      <c r="C18" s="76"/>
      <c r="D18" s="76"/>
      <c r="E18" s="76"/>
    </row>
    <row r="19" spans="1:8" ht="49.5" customHeight="1">
      <c r="A19" s="86" t="s">
        <v>35</v>
      </c>
      <c r="B19" s="86"/>
      <c r="C19" s="86"/>
      <c r="D19" s="86"/>
      <c r="E19" s="86"/>
    </row>
    <row r="20" spans="1:8">
      <c r="A20" s="87"/>
      <c r="B20" s="87"/>
      <c r="C20" s="87"/>
      <c r="D20" s="87"/>
      <c r="E20" s="87"/>
      <c r="F20" s="1">
        <f>69.1+2364.4</f>
        <v>2433.5</v>
      </c>
      <c r="G20" s="1">
        <v>3</v>
      </c>
    </row>
    <row r="21" spans="1:8" ht="141.7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47.25">
      <c r="A22" s="8" t="s">
        <v>42</v>
      </c>
      <c r="B22" s="3" t="s">
        <v>40</v>
      </c>
      <c r="C22" s="3" t="s">
        <v>4</v>
      </c>
      <c r="D22" s="3">
        <v>15.04</v>
      </c>
      <c r="E22" s="4">
        <f>D22*F20*G20</f>
        <v>109799.51999999999</v>
      </c>
      <c r="H22" s="5"/>
    </row>
    <row r="23" spans="1:8">
      <c r="A23" s="16" t="s">
        <v>46</v>
      </c>
      <c r="B23" s="3" t="s">
        <v>94</v>
      </c>
      <c r="C23" s="3" t="s">
        <v>22</v>
      </c>
      <c r="D23" s="3"/>
      <c r="E23" s="17">
        <v>0</v>
      </c>
      <c r="H23" s="5"/>
    </row>
    <row r="24" spans="1:8">
      <c r="A24" s="16" t="s">
        <v>38</v>
      </c>
      <c r="B24" s="3" t="s">
        <v>19</v>
      </c>
      <c r="C24" s="3" t="s">
        <v>4</v>
      </c>
      <c r="D24" s="3">
        <v>5.42</v>
      </c>
      <c r="E24" s="4">
        <f>D24*F20*G20</f>
        <v>39568.71</v>
      </c>
      <c r="G24" s="5"/>
      <c r="H24" s="5"/>
    </row>
    <row r="25" spans="1:8">
      <c r="A25" s="16" t="s">
        <v>51</v>
      </c>
      <c r="B25" s="3" t="s">
        <v>94</v>
      </c>
      <c r="C25" s="3" t="s">
        <v>22</v>
      </c>
      <c r="D25" s="3"/>
      <c r="E25" s="9">
        <v>0</v>
      </c>
      <c r="G25" s="5"/>
      <c r="H25" s="5"/>
    </row>
    <row r="26" spans="1:8">
      <c r="A26" s="1" t="s">
        <v>54</v>
      </c>
      <c r="B26" s="3" t="s">
        <v>94</v>
      </c>
      <c r="C26" s="3" t="s">
        <v>22</v>
      </c>
      <c r="D26" s="3"/>
      <c r="E26" s="9">
        <v>0</v>
      </c>
      <c r="H26" s="5"/>
    </row>
    <row r="27" spans="1:8">
      <c r="A27" s="16" t="s">
        <v>52</v>
      </c>
      <c r="B27" s="3" t="s">
        <v>94</v>
      </c>
      <c r="C27" s="3" t="s">
        <v>22</v>
      </c>
      <c r="D27" s="3"/>
      <c r="E27" s="4">
        <v>5961.75</v>
      </c>
      <c r="H27" s="5"/>
    </row>
    <row r="28" spans="1:8">
      <c r="A28" s="16" t="s">
        <v>53</v>
      </c>
      <c r="B28" s="3" t="s">
        <v>94</v>
      </c>
      <c r="C28" s="3" t="s">
        <v>22</v>
      </c>
      <c r="D28" s="3"/>
      <c r="E28" s="4">
        <v>-6725.33</v>
      </c>
      <c r="H28" s="5"/>
    </row>
    <row r="29" spans="1:8">
      <c r="A29" s="35" t="s">
        <v>21</v>
      </c>
      <c r="B29" s="3" t="s">
        <v>94</v>
      </c>
      <c r="C29" s="26" t="s">
        <v>22</v>
      </c>
      <c r="D29" s="26"/>
      <c r="E29" s="36">
        <f>15856.5+750</f>
        <v>16606.5</v>
      </c>
      <c r="G29" s="5"/>
    </row>
    <row r="30" spans="1:8">
      <c r="A30" s="2" t="s">
        <v>95</v>
      </c>
      <c r="B30" s="38" t="s">
        <v>98</v>
      </c>
      <c r="C30" s="3" t="s">
        <v>101</v>
      </c>
      <c r="D30" s="38">
        <v>6</v>
      </c>
      <c r="E30" s="4">
        <f>D30*235.95</f>
        <v>1415.6999999999998</v>
      </c>
      <c r="G30" s="5"/>
    </row>
    <row r="31" spans="1:8">
      <c r="A31" s="2" t="s">
        <v>72</v>
      </c>
      <c r="B31" s="38" t="s">
        <v>99</v>
      </c>
      <c r="C31" s="3" t="s">
        <v>101</v>
      </c>
      <c r="D31" s="38">
        <v>11</v>
      </c>
      <c r="E31" s="4">
        <f t="shared" ref="E31:E33" si="0">D31*235.95</f>
        <v>2595.4499999999998</v>
      </c>
      <c r="G31" s="5"/>
    </row>
    <row r="32" spans="1:8" ht="18" customHeight="1">
      <c r="A32" s="2" t="s">
        <v>96</v>
      </c>
      <c r="B32" s="38" t="s">
        <v>100</v>
      </c>
      <c r="C32" s="3" t="s">
        <v>101</v>
      </c>
      <c r="D32" s="38">
        <v>4</v>
      </c>
      <c r="E32" s="4">
        <f t="shared" si="0"/>
        <v>943.8</v>
      </c>
      <c r="G32" s="5"/>
    </row>
    <row r="33" spans="1:7">
      <c r="A33" s="2" t="s">
        <v>97</v>
      </c>
      <c r="B33" s="38" t="s">
        <v>100</v>
      </c>
      <c r="C33" s="3" t="s">
        <v>101</v>
      </c>
      <c r="D33" s="38">
        <v>21</v>
      </c>
      <c r="E33" s="4">
        <f t="shared" si="0"/>
        <v>4954.95</v>
      </c>
      <c r="G33" s="5"/>
    </row>
    <row r="34" spans="1:7">
      <c r="A34" s="37"/>
      <c r="B34" s="38"/>
      <c r="C34" s="3"/>
      <c r="D34" s="38"/>
      <c r="E34" s="4"/>
      <c r="G34" s="5"/>
    </row>
    <row r="35" spans="1:7" s="6" customFormat="1">
      <c r="A35" s="19" t="s">
        <v>23</v>
      </c>
      <c r="B35" s="20"/>
      <c r="C35" s="20"/>
      <c r="D35" s="20"/>
      <c r="E35" s="21">
        <f>SUM(E22:E34)</f>
        <v>175121.05000000002</v>
      </c>
    </row>
    <row r="36" spans="1:7" ht="16.149999999999999" customHeight="1"/>
    <row r="37" spans="1:7" ht="33" customHeight="1">
      <c r="A37" s="92" t="s">
        <v>102</v>
      </c>
      <c r="B37" s="92"/>
      <c r="C37" s="92"/>
      <c r="D37" s="92"/>
      <c r="E37" s="92"/>
    </row>
    <row r="38" spans="1:7" ht="33.75" customHeight="1">
      <c r="A38" s="76" t="s">
        <v>18</v>
      </c>
      <c r="B38" s="76"/>
      <c r="C38" s="76"/>
      <c r="D38" s="76"/>
      <c r="E38" s="76"/>
    </row>
    <row r="39" spans="1:7">
      <c r="A39" s="76" t="s">
        <v>47</v>
      </c>
      <c r="B39" s="76"/>
      <c r="C39" s="76"/>
      <c r="D39" s="76"/>
      <c r="E39" s="76"/>
    </row>
    <row r="40" spans="1:7" ht="31.5" customHeight="1">
      <c r="A40" s="76" t="s">
        <v>27</v>
      </c>
      <c r="B40" s="76"/>
      <c r="C40" s="76"/>
      <c r="D40" s="76"/>
      <c r="E40" s="76"/>
    </row>
    <row r="41" spans="1:7">
      <c r="A41" s="89" t="s">
        <v>5</v>
      </c>
      <c r="B41" s="89"/>
      <c r="C41" s="89"/>
      <c r="D41" s="89"/>
      <c r="E41" s="89"/>
    </row>
    <row r="42" spans="1:7">
      <c r="A42" s="90" t="s">
        <v>26</v>
      </c>
      <c r="B42" s="90"/>
      <c r="C42" s="90"/>
      <c r="D42" s="90"/>
      <c r="E42" s="90"/>
    </row>
    <row r="43" spans="1:7">
      <c r="B43" s="91" t="s">
        <v>17</v>
      </c>
      <c r="C43" s="91"/>
      <c r="D43" s="91"/>
      <c r="E43" s="54" t="s">
        <v>6</v>
      </c>
    </row>
    <row r="44" spans="1:7">
      <c r="A44" s="52"/>
      <c r="B44" s="52"/>
      <c r="C44" s="52"/>
      <c r="D44" s="52"/>
      <c r="E44" s="52"/>
    </row>
    <row r="45" spans="1:7">
      <c r="A45" s="90" t="s">
        <v>91</v>
      </c>
      <c r="B45" s="90"/>
      <c r="C45" s="90"/>
      <c r="D45" s="90"/>
      <c r="E45" s="90"/>
    </row>
    <row r="46" spans="1:7">
      <c r="B46" s="91"/>
      <c r="C46" s="91"/>
      <c r="D46" s="91"/>
      <c r="E46" s="54"/>
    </row>
    <row r="47" spans="1:7">
      <c r="A47" s="1" t="s">
        <v>36</v>
      </c>
    </row>
    <row r="48" spans="1:7">
      <c r="A48" s="6" t="s">
        <v>28</v>
      </c>
      <c r="B48" s="7"/>
    </row>
    <row r="49" spans="1:2">
      <c r="A49" s="6" t="s">
        <v>39</v>
      </c>
      <c r="B49" s="22">
        <f>'3кв'!B55</f>
        <v>-230743.87500000006</v>
      </c>
    </row>
    <row r="50" spans="1:2" ht="29.25" customHeight="1">
      <c r="A50" s="53" t="s">
        <v>103</v>
      </c>
      <c r="B50" s="23"/>
    </row>
    <row r="51" spans="1:2">
      <c r="A51" s="1" t="s">
        <v>29</v>
      </c>
      <c r="B51" s="23">
        <v>184383.62</v>
      </c>
    </row>
    <row r="52" spans="1:2">
      <c r="A52" s="1" t="s">
        <v>56</v>
      </c>
      <c r="B52" s="23">
        <v>0</v>
      </c>
    </row>
    <row r="53" spans="1:2">
      <c r="A53" s="1" t="s">
        <v>44</v>
      </c>
      <c r="B53" s="23">
        <f>350*3</f>
        <v>1050</v>
      </c>
    </row>
    <row r="54" spans="1:2">
      <c r="A54" s="1" t="s">
        <v>43</v>
      </c>
      <c r="B54" s="15">
        <f>3*330</f>
        <v>990</v>
      </c>
    </row>
    <row r="55" spans="1:2">
      <c r="A55" s="1" t="s">
        <v>45</v>
      </c>
      <c r="B55" s="15">
        <f>3*200</f>
        <v>600</v>
      </c>
    </row>
    <row r="56" spans="1:2" ht="31.5">
      <c r="A56" s="53" t="s">
        <v>37</v>
      </c>
      <c r="B56" s="23">
        <f>E35</f>
        <v>175121.05000000002</v>
      </c>
    </row>
    <row r="57" spans="1:2">
      <c r="A57" s="6" t="s">
        <v>30</v>
      </c>
      <c r="B57" s="22">
        <f>B49+B51+B53+B54+B55+B52-B56</f>
        <v>-218841.30500000008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40:E40"/>
    <mergeCell ref="A13:E13"/>
    <mergeCell ref="A14:E14"/>
    <mergeCell ref="A15:E15"/>
    <mergeCell ref="A16:E16"/>
    <mergeCell ref="A17:E17"/>
    <mergeCell ref="A18:E18"/>
    <mergeCell ref="A19:E19"/>
    <mergeCell ref="A20:E20"/>
    <mergeCell ref="A37:E37"/>
    <mergeCell ref="A38:E38"/>
    <mergeCell ref="A39:E39"/>
    <mergeCell ref="A41:E41"/>
    <mergeCell ref="A42:E42"/>
    <mergeCell ref="B43:D43"/>
    <mergeCell ref="A45:E45"/>
    <mergeCell ref="B46:D46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94" orientation="portrait" r:id="rId1"/>
  <rowBreaks count="1" manualBreakCount="1">
    <brk id="3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>
      <selection activeCell="A44" sqref="A44:XFD44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15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95" t="s">
        <v>104</v>
      </c>
      <c r="B1" s="95"/>
      <c r="C1" s="95"/>
      <c r="D1" s="55"/>
    </row>
    <row r="2" spans="1:5">
      <c r="A2" s="96" t="s">
        <v>105</v>
      </c>
      <c r="B2" s="96"/>
      <c r="C2" s="96"/>
      <c r="D2" s="56"/>
    </row>
    <row r="3" spans="1:5">
      <c r="A3" s="96" t="s">
        <v>106</v>
      </c>
      <c r="B3" s="96"/>
      <c r="C3" s="96"/>
      <c r="D3" s="56"/>
    </row>
    <row r="4" spans="1:5">
      <c r="A4" s="95" t="s">
        <v>125</v>
      </c>
      <c r="B4" s="95"/>
      <c r="C4" s="95"/>
      <c r="D4" s="55"/>
    </row>
    <row r="5" spans="1:5">
      <c r="A5" s="97"/>
      <c r="B5" s="97"/>
      <c r="C5" s="97"/>
    </row>
    <row r="6" spans="1:5">
      <c r="A6" s="56"/>
      <c r="B6" s="57" t="s">
        <v>107</v>
      </c>
      <c r="C6" s="58">
        <f>'1кв'!B51</f>
        <v>-64315.6</v>
      </c>
      <c r="D6" s="59"/>
    </row>
    <row r="7" spans="1:5">
      <c r="A7" s="60" t="s">
        <v>108</v>
      </c>
      <c r="B7" s="57" t="s">
        <v>126</v>
      </c>
      <c r="C7" s="58"/>
      <c r="D7" s="59"/>
    </row>
    <row r="8" spans="1:5">
      <c r="A8" s="56"/>
      <c r="B8" s="61" t="s">
        <v>109</v>
      </c>
      <c r="C8" s="58"/>
      <c r="D8" s="59"/>
    </row>
    <row r="9" spans="1:5">
      <c r="A9" s="56"/>
      <c r="B9" s="62" t="s">
        <v>127</v>
      </c>
      <c r="C9" s="58"/>
      <c r="D9" s="59"/>
    </row>
    <row r="10" spans="1:5">
      <c r="A10" s="56"/>
      <c r="B10" s="62" t="s">
        <v>129</v>
      </c>
      <c r="C10" s="58"/>
      <c r="D10" s="59"/>
    </row>
    <row r="11" spans="1:5">
      <c r="A11" s="56"/>
      <c r="B11" s="62" t="s">
        <v>128</v>
      </c>
      <c r="C11" s="58"/>
      <c r="D11" s="59"/>
    </row>
    <row r="12" spans="1:5">
      <c r="A12" s="56"/>
      <c r="B12" s="62" t="s">
        <v>130</v>
      </c>
      <c r="C12" s="58"/>
      <c r="D12" s="59"/>
    </row>
    <row r="13" spans="1:5">
      <c r="B13" s="63" t="s">
        <v>110</v>
      </c>
      <c r="C13" s="64">
        <f>'1кв'!B53+'2 кв'!B50+'3кв'!B49+'4кв'!B51</f>
        <v>782777.88</v>
      </c>
      <c r="D13" s="65"/>
      <c r="E13" s="5"/>
    </row>
    <row r="14" spans="1:5">
      <c r="A14" s="60"/>
      <c r="B14" s="75" t="s">
        <v>131</v>
      </c>
      <c r="C14" s="64">
        <f>'1кв'!B54+'2 кв'!B51+'3кв'!B50+'4кв'!B52</f>
        <v>6313.5499999999993</v>
      </c>
      <c r="D14" s="65"/>
      <c r="E14" s="5"/>
    </row>
    <row r="15" spans="1:5">
      <c r="A15" s="60"/>
      <c r="B15" s="63" t="s">
        <v>44</v>
      </c>
      <c r="C15" s="64">
        <f>'1кв'!B55+'2 кв'!B52+'3кв'!B51+'4кв'!B53</f>
        <v>4200</v>
      </c>
      <c r="D15" s="65"/>
      <c r="E15" s="5"/>
    </row>
    <row r="16" spans="1:5">
      <c r="A16" s="60"/>
      <c r="B16" s="63" t="s">
        <v>43</v>
      </c>
      <c r="C16" s="64">
        <f>'1кв'!B56+'2 кв'!B53+'3кв'!B52+'4кв'!B54</f>
        <v>3960</v>
      </c>
      <c r="D16" s="65"/>
      <c r="E16" s="5"/>
    </row>
    <row r="17" spans="1:5">
      <c r="A17" s="60"/>
      <c r="B17" s="63" t="s">
        <v>45</v>
      </c>
      <c r="C17" s="64">
        <f>'1кв'!B57+'2 кв'!B54+'3кв'!B53+'4кв'!B55</f>
        <v>2400</v>
      </c>
      <c r="D17" s="65"/>
      <c r="E17" s="5"/>
    </row>
    <row r="18" spans="1:5">
      <c r="A18" s="11"/>
      <c r="B18" s="63" t="s">
        <v>111</v>
      </c>
      <c r="C18" s="58">
        <f>SUM(C13:C17)</f>
        <v>799651.43</v>
      </c>
      <c r="D18" s="59"/>
      <c r="E18" s="5"/>
    </row>
    <row r="19" spans="1:5">
      <c r="B19" s="98"/>
      <c r="C19" s="99"/>
      <c r="D19" s="66"/>
    </row>
    <row r="20" spans="1:5">
      <c r="A20" s="67" t="s">
        <v>112</v>
      </c>
      <c r="B20" s="62" t="s">
        <v>42</v>
      </c>
      <c r="C20" s="64">
        <f>'1кв'!E22+'2 кв'!E22+'3кв'!E22+'4кв'!E22</f>
        <v>422990.97</v>
      </c>
      <c r="D20" s="66"/>
    </row>
    <row r="21" spans="1:5" ht="30">
      <c r="A21" s="67"/>
      <c r="B21" s="62" t="s">
        <v>55</v>
      </c>
      <c r="C21" s="64">
        <f>'1кв'!E23</f>
        <v>5072.04</v>
      </c>
      <c r="D21" s="66"/>
    </row>
    <row r="22" spans="1:5">
      <c r="A22" s="67"/>
      <c r="B22" s="62" t="s">
        <v>38</v>
      </c>
      <c r="C22" s="64">
        <f>'1кв'!E25+'2 кв'!E24+'3кв'!E24+'4кв'!E24</f>
        <v>152142.41999999998</v>
      </c>
      <c r="D22" s="66"/>
    </row>
    <row r="23" spans="1:5">
      <c r="A23" s="67"/>
      <c r="B23" s="62" t="s">
        <v>113</v>
      </c>
      <c r="C23" s="64">
        <f>'3кв'!E23</f>
        <v>6876.27</v>
      </c>
      <c r="D23" s="66"/>
    </row>
    <row r="24" spans="1:5">
      <c r="A24" s="67"/>
      <c r="B24" s="16" t="s">
        <v>51</v>
      </c>
      <c r="C24" s="64">
        <f>'1кв'!E26+'2 кв'!E25+'3кв'!E25+'4кв'!E25</f>
        <v>0</v>
      </c>
      <c r="D24" s="66"/>
    </row>
    <row r="25" spans="1:5">
      <c r="B25" s="75" t="s">
        <v>54</v>
      </c>
      <c r="C25" s="64">
        <f>'1кв'!E27+'2 кв'!E26+'3кв'!E26+'4кв'!E26</f>
        <v>6651.78</v>
      </c>
      <c r="D25" s="66"/>
      <c r="E25" s="5"/>
    </row>
    <row r="26" spans="1:5">
      <c r="B26" s="16" t="s">
        <v>52</v>
      </c>
      <c r="C26" s="64">
        <f>'1кв'!E28+'2 кв'!E27+'3кв'!E27+'4кв'!E27</f>
        <v>20006.68</v>
      </c>
      <c r="D26" s="66"/>
      <c r="E26" s="5"/>
    </row>
    <row r="27" spans="1:5">
      <c r="B27" s="16" t="s">
        <v>53</v>
      </c>
      <c r="C27" s="64">
        <f>'1кв'!E29+'2 кв'!E28+'3кв'!E28+'4кв'!E28</f>
        <v>22145.599999999999</v>
      </c>
      <c r="D27" s="66"/>
    </row>
    <row r="28" spans="1:5">
      <c r="A28" s="67"/>
      <c r="B28" s="68" t="s">
        <v>21</v>
      </c>
      <c r="C28" s="64">
        <f>'1кв'!E30+'2 кв'!E29+'3кв'!E29+'4кв'!E29</f>
        <v>46906.1</v>
      </c>
      <c r="D28" s="66"/>
    </row>
    <row r="29" spans="1:5">
      <c r="A29" s="67"/>
      <c r="B29" s="69" t="s">
        <v>133</v>
      </c>
      <c r="C29" s="64">
        <f>'1кв'!E31+'1кв'!E33+'1кв'!E34+'1кв'!E35+'2 кв'!E30+'2 кв'!E31+'2 кв'!E32+'3кв'!E32+'4кв'!E30+'4кв'!E31+'4кв'!E32+'4кв'!E33</f>
        <v>32626.485000000001</v>
      </c>
      <c r="D29" s="66"/>
    </row>
    <row r="30" spans="1:5">
      <c r="A30" s="67"/>
      <c r="B30" s="69" t="s">
        <v>114</v>
      </c>
      <c r="C30" s="64">
        <f>SUM(C32:C36)</f>
        <v>238758.79</v>
      </c>
      <c r="D30" s="66"/>
    </row>
    <row r="31" spans="1:5">
      <c r="A31" s="67"/>
      <c r="B31" s="68" t="s">
        <v>109</v>
      </c>
      <c r="C31" s="64"/>
      <c r="D31" s="66"/>
    </row>
    <row r="32" spans="1:5">
      <c r="A32" s="67"/>
      <c r="B32" s="62" t="s">
        <v>132</v>
      </c>
      <c r="C32" s="64">
        <f>'1кв'!E32</f>
        <v>87695.78</v>
      </c>
      <c r="D32" s="66"/>
    </row>
    <row r="33" spans="1:6" ht="31.5">
      <c r="A33" s="67"/>
      <c r="B33" s="68" t="s">
        <v>134</v>
      </c>
      <c r="C33" s="64">
        <f>'2 кв'!E33</f>
        <v>3421.27</v>
      </c>
      <c r="D33" s="66"/>
    </row>
    <row r="34" spans="1:6" ht="18" customHeight="1">
      <c r="A34" s="67"/>
      <c r="B34" s="37" t="s">
        <v>135</v>
      </c>
      <c r="C34" s="64">
        <f>'3кв'!E30</f>
        <v>138027.34</v>
      </c>
      <c r="D34" s="66"/>
    </row>
    <row r="35" spans="1:6" ht="18" customHeight="1">
      <c r="A35" s="67"/>
      <c r="B35" s="39" t="s">
        <v>136</v>
      </c>
      <c r="C35" s="64">
        <f>'3кв'!E31</f>
        <v>9614.4</v>
      </c>
      <c r="D35" s="66"/>
    </row>
    <row r="36" spans="1:6" ht="18" customHeight="1">
      <c r="A36" s="67"/>
      <c r="B36" s="68"/>
      <c r="C36" s="64"/>
      <c r="D36" s="66"/>
    </row>
    <row r="37" spans="1:6">
      <c r="B37" s="70" t="s">
        <v>115</v>
      </c>
      <c r="C37" s="58">
        <f>SUM(C20:C30)</f>
        <v>954177.13500000001</v>
      </c>
      <c r="D37" s="66">
        <f>'1кв'!E37+'2 кв'!E34+'3кв'!E33+'4кв'!E35</f>
        <v>954177.13500000001</v>
      </c>
      <c r="E37" s="5">
        <f>C37-D37</f>
        <v>0</v>
      </c>
      <c r="F37" s="5"/>
    </row>
    <row r="38" spans="1:6">
      <c r="B38" s="71" t="s">
        <v>116</v>
      </c>
      <c r="C38" s="72">
        <f>(C6+C18)-C37</f>
        <v>-218841.30499999993</v>
      </c>
      <c r="D38" s="66"/>
      <c r="E38" s="5"/>
    </row>
    <row r="39" spans="1:6">
      <c r="B39" s="60" t="s">
        <v>117</v>
      </c>
      <c r="C39" s="60"/>
      <c r="D39" s="66"/>
    </row>
    <row r="40" spans="1:6">
      <c r="B40" s="60" t="s">
        <v>118</v>
      </c>
      <c r="C40" s="60">
        <v>207690.53</v>
      </c>
      <c r="D40" s="66"/>
    </row>
    <row r="41" spans="1:6">
      <c r="B41" s="73" t="s">
        <v>119</v>
      </c>
      <c r="C41" s="73">
        <v>179046.49</v>
      </c>
      <c r="D41" s="66"/>
    </row>
    <row r="42" spans="1:6">
      <c r="B42" s="60" t="s">
        <v>120</v>
      </c>
      <c r="C42" s="60">
        <f>C41-C40</f>
        <v>-28644.040000000008</v>
      </c>
      <c r="D42" s="66"/>
    </row>
    <row r="43" spans="1:6">
      <c r="B43" s="60"/>
      <c r="C43" s="74"/>
      <c r="D43" s="66"/>
    </row>
    <row r="44" spans="1:6">
      <c r="B44" s="60"/>
      <c r="C44" s="74"/>
      <c r="D44" s="66"/>
    </row>
    <row r="45" spans="1:6">
      <c r="A45" s="1" t="s">
        <v>121</v>
      </c>
      <c r="B45" s="60" t="s">
        <v>122</v>
      </c>
      <c r="C45" s="74"/>
      <c r="D45" s="66"/>
    </row>
    <row r="46" spans="1:6">
      <c r="B46" s="60" t="s">
        <v>123</v>
      </c>
      <c r="C46" s="74"/>
      <c r="D46" s="66"/>
    </row>
    <row r="47" spans="1:6">
      <c r="B47" s="60" t="s">
        <v>124</v>
      </c>
      <c r="C47" s="74"/>
      <c r="D47" s="66"/>
    </row>
    <row r="48" spans="1:6">
      <c r="B48" s="60"/>
      <c r="C48" s="74"/>
      <c r="D48" s="66"/>
    </row>
    <row r="49" spans="2:4">
      <c r="B49" s="60"/>
      <c r="C49" s="74"/>
      <c r="D49" s="66"/>
    </row>
    <row r="50" spans="2:4">
      <c r="B50" s="60"/>
      <c r="C50" s="74"/>
      <c r="D50" s="66"/>
    </row>
    <row r="51" spans="2:4">
      <c r="B51" s="60"/>
      <c r="C51" s="74"/>
      <c r="D51" s="66"/>
    </row>
    <row r="52" spans="2:4">
      <c r="B52" s="60"/>
      <c r="C52" s="74"/>
      <c r="D52" s="66"/>
    </row>
  </sheetData>
  <mergeCells count="6">
    <mergeCell ref="B19:C19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 кв</vt:lpstr>
      <vt:lpstr>3кв</vt:lpstr>
      <vt:lpstr>4кв</vt:lpstr>
      <vt:lpstr>отчет</vt:lpstr>
      <vt:lpstr>'1кв'!Область_печати</vt:lpstr>
      <vt:lpstr>'2 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2023-03-02T11:29:15Z</dcterms:modified>
</cp:coreProperties>
</file>