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240" yWindow="105" windowWidth="14805" windowHeight="8010" activeTab="4"/>
  </bookViews>
  <sheets>
    <sheet name="1 кв" sheetId="20" r:id="rId1"/>
    <sheet name="2кв" sheetId="21" r:id="rId2"/>
    <sheet name="3кв" sheetId="22" r:id="rId3"/>
    <sheet name="4кв" sheetId="23" r:id="rId4"/>
    <sheet name="отчет" sheetId="24" r:id="rId5"/>
  </sheets>
  <definedNames>
    <definedName name="_xlnm.Print_Area" localSheetId="0">'1 кв'!$A$1:$E$60</definedName>
    <definedName name="_xlnm.Print_Area" localSheetId="1">'2кв'!$A$1:$E$58</definedName>
    <definedName name="_xlnm.Print_Area" localSheetId="2">'3кв'!$A$1:$E$60</definedName>
    <definedName name="_xlnm.Print_Area" localSheetId="3">'4кв'!$A$1:$E$59</definedName>
    <definedName name="_xlnm.Print_Area" localSheetId="4">отчет!$A$1:$C$50</definedName>
  </definedNames>
  <calcPr calcId="145621"/>
</workbook>
</file>

<file path=xl/calcChain.xml><?xml version="1.0" encoding="utf-8"?>
<calcChain xmlns="http://schemas.openxmlformats.org/spreadsheetml/2006/main">
  <c r="C36" i="24" l="1"/>
  <c r="C35" i="24"/>
  <c r="C34" i="24"/>
  <c r="C33" i="24"/>
  <c r="C32" i="24"/>
  <c r="C31" i="24"/>
  <c r="C30" i="24"/>
  <c r="C23" i="24"/>
  <c r="C24" i="24"/>
  <c r="C25" i="24"/>
  <c r="C22" i="24"/>
  <c r="B54" i="23"/>
  <c r="C13" i="24" s="1"/>
  <c r="C28" i="24" l="1"/>
  <c r="C6" i="24"/>
  <c r="C43" i="24"/>
  <c r="E28" i="23" l="1"/>
  <c r="E32" i="23"/>
  <c r="E33" i="23"/>
  <c r="E31" i="23"/>
  <c r="E30" i="23"/>
  <c r="B57" i="23"/>
  <c r="B56" i="23"/>
  <c r="B55" i="23"/>
  <c r="F20" i="23"/>
  <c r="E23" i="23" s="1"/>
  <c r="E22" i="23" l="1"/>
  <c r="E34" i="23" s="1"/>
  <c r="E33" i="22"/>
  <c r="E34" i="22"/>
  <c r="B58" i="23" l="1"/>
  <c r="B54" i="22"/>
  <c r="C12" i="24" s="1"/>
  <c r="E28" i="22" l="1"/>
  <c r="C26" i="24" s="1"/>
  <c r="B58" i="22"/>
  <c r="B57" i="22"/>
  <c r="B56" i="22"/>
  <c r="F20" i="22"/>
  <c r="E22" i="22" s="1"/>
  <c r="E23" i="22" l="1"/>
  <c r="E35" i="22" s="1"/>
  <c r="B56" i="21"/>
  <c r="B55" i="21"/>
  <c r="B54" i="21"/>
  <c r="E31" i="21"/>
  <c r="E30" i="21"/>
  <c r="F20" i="21"/>
  <c r="E23" i="21" s="1"/>
  <c r="B59" i="22" l="1"/>
  <c r="E22" i="21"/>
  <c r="E33" i="21" l="1"/>
  <c r="B57" i="21" s="1"/>
  <c r="E31" i="20"/>
  <c r="E32" i="20"/>
  <c r="E33" i="20"/>
  <c r="B57" i="20"/>
  <c r="C15" i="24" s="1"/>
  <c r="B56" i="20"/>
  <c r="C14" i="24" s="1"/>
  <c r="C17" i="24" l="1"/>
  <c r="C27" i="24"/>
  <c r="B58" i="20"/>
  <c r="C16" i="24" s="1"/>
  <c r="E23" i="20"/>
  <c r="C20" i="24" s="1"/>
  <c r="F20" i="20"/>
  <c r="E24" i="20" s="1"/>
  <c r="C21" i="24" s="1"/>
  <c r="C39" i="24" l="1"/>
  <c r="E22" i="20"/>
  <c r="C19" i="24" s="1"/>
  <c r="C38" i="24" s="1"/>
  <c r="E35" i="20" l="1"/>
  <c r="B59" i="20" s="1"/>
  <c r="B60" i="20" s="1"/>
  <c r="B50" i="21" s="1"/>
  <c r="B58" i="21" s="1"/>
  <c r="B52" i="22" s="1"/>
  <c r="B60" i="22" s="1"/>
  <c r="B51" i="23" s="1"/>
  <c r="B59" i="23" s="1"/>
</calcChain>
</file>

<file path=xl/sharedStrings.xml><?xml version="1.0" encoding="utf-8"?>
<sst xmlns="http://schemas.openxmlformats.org/spreadsheetml/2006/main" count="387" uniqueCount="133">
  <si>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</si>
  <si>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</si>
  <si>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</si>
  <si>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</si>
  <si>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</si>
  <si>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</si>
  <si>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</si>
  <si>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</si>
  <si>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</si>
  <si>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</si>
  <si>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</si>
  <si>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</si>
  <si>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</si>
  <si>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</si>
  <si>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</si>
  <si>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</si>
  <si>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</si>
  <si>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</si>
  <si>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</si>
  <si>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</si>
  <si>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</si>
  <si>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</si>
  <si>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</si>
  <si>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</si>
  <si>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</si>
  <si>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г. Россошь, ул. Свердлова, д. 25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</si>
  <si>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Ковалевой Ольги Ивановны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</si>
  <si>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№27,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№17 от 14.03.2015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</si>
  <si>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№18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</si>
  <si>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</si>
  <si>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</si>
  <si>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1 квартал</t>
  </si>
  <si>
    <t>руб.</t>
  </si>
  <si>
    <t>Итого расходов: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</si>
  <si>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</si>
  <si>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Ковалевой О.И.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</si>
  <si>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</si>
  <si>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</si>
  <si>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</si>
  <si>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</si>
  <si>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Общая площадь квартир - 3218,5</t>
  </si>
  <si>
    <t xml:space="preserve">Расходы по содержанию и тек. Ремонту </t>
  </si>
  <si>
    <t>не жилые помещения</t>
  </si>
  <si>
    <t xml:space="preserve">Расходы по управлению МКД </t>
  </si>
  <si>
    <t>Остаток на начало квартала</t>
  </si>
  <si>
    <t>определена приложением № 9 к договору</t>
  </si>
  <si>
    <t>Не жилые помещения - 67,9</t>
  </si>
  <si>
    <t>Услуги по содержанию многоквартирного дома</t>
  </si>
  <si>
    <t>интернет ТТК</t>
  </si>
  <si>
    <t>интернет Ростелеком</t>
  </si>
  <si>
    <t>интернет Квант-телеком</t>
  </si>
  <si>
    <t>ч/ч</t>
  </si>
  <si>
    <t>холодная вода на СОИ</t>
  </si>
  <si>
    <t>электроэнергия на СОИ</t>
  </si>
  <si>
    <t>водоотведение на СОИ</t>
  </si>
  <si>
    <t>февраль</t>
  </si>
  <si>
    <t>Дератизация, дезинсекция</t>
  </si>
  <si>
    <t>по заявке собственников</t>
  </si>
  <si>
    <t xml:space="preserve">Обработка подъездов хлорсодержащими растворами опрыскивание 1 раз в неделю </t>
  </si>
  <si>
    <t>Предъявлено населению 198534,02</t>
  </si>
  <si>
    <t>Ремонт подьезда (смета)</t>
  </si>
  <si>
    <t>Врезка замка в почтовый ящик (кв.49)</t>
  </si>
  <si>
    <t>Замена стекла в подьездном окне</t>
  </si>
  <si>
    <t xml:space="preserve">опиловка деревьев </t>
  </si>
  <si>
    <t xml:space="preserve">март </t>
  </si>
  <si>
    <t xml:space="preserve">           2. Всего за период с "01" 01 2022 г. по "31" 03 2022 г. выполнено работ (оказано услуг) на общую сумму двести семьдесят  девять тысяч шестьсот тридцать девять рублей 48 копеек</t>
  </si>
  <si>
    <t>за 2 квартал 2022 года</t>
  </si>
  <si>
    <t>"30" 06 2022 г.</t>
  </si>
  <si>
    <t>за 1 квартал 2022 года</t>
  </si>
  <si>
    <t>"31" 03 2022 г.</t>
  </si>
  <si>
    <t>2 квартал</t>
  </si>
  <si>
    <t>Замена доводчика (кв.27)</t>
  </si>
  <si>
    <t>Установка стенда на дет.площадке, реконструкция качелей</t>
  </si>
  <si>
    <t>апрель</t>
  </si>
  <si>
    <t>май</t>
  </si>
  <si>
    <t xml:space="preserve">           2. Всего за период с "01" 04 2022 г. по "30" 06 2022 г. выполнено работ (оказано услуг) на общую сумму двести одна тысяча триста семьдесят пять рублей 17 копеек</t>
  </si>
  <si>
    <t>Ремонт скамейки</t>
  </si>
  <si>
    <t>за 3 квартал 2022 года</t>
  </si>
  <si>
    <t>"30" 09 2022 г.</t>
  </si>
  <si>
    <t>3 квартал</t>
  </si>
  <si>
    <t>июль</t>
  </si>
  <si>
    <t>август</t>
  </si>
  <si>
    <t xml:space="preserve">           2. Всего за период с "01" 07 2022 г. по "30" 09 2022 г. выполнено работ (оказано услуг) на общую сумму двести пятьдесят шесть тысяч двести пятьдесят девять рублей 91 копеек</t>
  </si>
  <si>
    <t>Предъявлено населению 224034,99</t>
  </si>
  <si>
    <t>Ремонт окна выхода на кровлю</t>
  </si>
  <si>
    <t xml:space="preserve">Монтаж примыканий на кровлю  входа в подвал </t>
  </si>
  <si>
    <t>Ремонт отопления (смета)</t>
  </si>
  <si>
    <t>окраска скамеек (смета)</t>
  </si>
  <si>
    <t>Замена зап.ар-ры ОДПУ ТЭ (смета)</t>
  </si>
  <si>
    <t>Окраска МАФ  (смета)</t>
  </si>
  <si>
    <t>за 4 квартал 2022 года</t>
  </si>
  <si>
    <t>"31" 12 2022 г.</t>
  </si>
  <si>
    <t xml:space="preserve">Частичный ремонт мягкой кровли </t>
  </si>
  <si>
    <t>Частичный ремонт плитки 1 под.4эт. (кв.12)</t>
  </si>
  <si>
    <t xml:space="preserve">окраска стоек для сушки белья ,монтаж тросса на бельевые стойки (кв.27) смета </t>
  </si>
  <si>
    <t>Заделка пеной фановой трубы (кв.8)</t>
  </si>
  <si>
    <t>ноябрь</t>
  </si>
  <si>
    <t>декабрь</t>
  </si>
  <si>
    <t xml:space="preserve">           2. Всего за период с "01" 10 2022 г. по "31" 12 2022 г. выполнено работ (оказано услуг) на общую сумму двести две тысячи пятьсот шестьдесят один рубль 84 копейки.</t>
  </si>
  <si>
    <t>Предъявлено населению 222380,1</t>
  </si>
  <si>
    <t>ОТЧЕТ</t>
  </si>
  <si>
    <t>О ВЫПОЛНЕННЫХ РАБОТАХ И ДВИЖЕНИИ  СРЕДСТВ</t>
  </si>
  <si>
    <t>по ж.д. ул. Свердлова, 25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</si>
  <si>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</si>
  <si>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</si>
  <si>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</si>
  <si>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</si>
  <si>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Итого доходов:</t>
  </si>
  <si>
    <t>Расходы:</t>
  </si>
  <si>
    <t>Работы по договору, всего</t>
  </si>
  <si>
    <t>Итого расходов</t>
  </si>
  <si>
    <t>Справочно:</t>
  </si>
  <si>
    <t>Задолженность населения по оплате на 01.01.2022г.</t>
  </si>
  <si>
    <t>Прирост (+) / уменьшение (-) задолженности за год</t>
  </si>
  <si>
    <t xml:space="preserve">Получил: </t>
  </si>
  <si>
    <t>НА ЛИЦЕВОМ СЧЕТЕ  ЗА  период  с 01.01.2022г. по 31.12.2022г.</t>
  </si>
  <si>
    <t>Начислено всего 842931,53</t>
  </si>
  <si>
    <t>* холодная вода на СОИ -22888,76</t>
  </si>
  <si>
    <t>* электроэнергия на СОИ-8855,32</t>
  </si>
  <si>
    <t>* водоотведение на СОИ- 9457,49</t>
  </si>
  <si>
    <t>Непредвиденные расходы 53 ч/ч</t>
  </si>
  <si>
    <t>* Ремонт подьезда (смета)</t>
  </si>
  <si>
    <t>* Установка стенда на дет.площадке, реконструкция качелей</t>
  </si>
  <si>
    <t>* Окраска МАФ  (смета)</t>
  </si>
  <si>
    <t>* окраска скамеек (смета)</t>
  </si>
  <si>
    <t>* Замена зап.ар-ры ОДПУ ТЭ (смета)</t>
  </si>
  <si>
    <t>* Ремонт отопления (смета)</t>
  </si>
  <si>
    <t xml:space="preserve">* окраска стоек для сушки белья ,монтаж тросса на бельевые стойки (смета) </t>
  </si>
  <si>
    <t>Остаток средств на 01.01.2023</t>
  </si>
  <si>
    <t>Задолженность населения по оплате на 01.01.2023г.</t>
  </si>
  <si>
    <t>Отчет за 2022 год.</t>
  </si>
  <si>
    <t>Перечень предлагаемых работ на 2023 год.</t>
  </si>
  <si>
    <t>Предложение по структуре тарифа на 2023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</si>
</sst>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General"/>
    <numFmt numFmtId="165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4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43" fontId="7" fillId="0" borderId="0" xfId="1" applyFont="1"/>
    <xf numFmtId="43" fontId="4" fillId="0" borderId="0" xfId="1" applyFont="1"/>
    <xf numFmtId="0" fontId="12" fillId="0" borderId="0" xfId="0" applyFont="1"/>
    <xf numFmtId="43" fontId="4" fillId="0" borderId="0" xfId="0" applyNumberFormat="1" applyFont="1"/>
    <xf numFmtId="0" fontId="10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43" fontId="4" fillId="2" borderId="0" xfId="1" applyFont="1" applyFill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0" fillId="0" borderId="3" xfId="0" applyFont="1" applyBorder="1" applyAlignment="1">
      <alignment horizontal="center"/>
    </xf>
    <xf numFmtId="39" fontId="7" fillId="0" borderId="0" xfId="1" applyNumberFormat="1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165" fontId="7" fillId="0" borderId="0" xfId="1" applyNumberFormat="1" applyFont="1"/>
    <xf numFmtId="0" fontId="15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43" fontId="8" fillId="0" borderId="1" xfId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/>
    <xf numFmtId="43" fontId="3" fillId="2" borderId="1" xfId="1" applyFont="1" applyFill="1" applyBorder="1" applyAlignment="1">
      <alignment horizontal="center"/>
    </xf>
    <xf numFmtId="165" fontId="3" fillId="0" borderId="0" xfId="1" applyNumberFormat="1" applyFont="1" applyBorder="1"/>
    <xf numFmtId="43" fontId="3" fillId="0" borderId="0" xfId="0" applyNumberFormat="1" applyFont="1"/>
    <xf numFmtId="4" fontId="3" fillId="0" borderId="0" xfId="0" applyNumberFormat="1" applyFont="1"/>
    <xf numFmtId="0" fontId="3" fillId="0" borderId="0" xfId="0" applyFont="1" applyBorder="1"/>
    <xf numFmtId="49" fontId="3" fillId="2" borderId="1" xfId="0" applyNumberFormat="1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43" fontId="3" fillId="0" borderId="0" xfId="1" applyFont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0" xfId="1" applyFont="1"/>
    <xf numFmtId="165" fontId="8" fillId="0" borderId="1" xfId="1" applyNumberFormat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5" fillId="0" borderId="0" xfId="0" applyFont="1" applyAlignment="1">
      <alignment horizontal="right" wrapText="1"/>
    </xf>
    <xf numFmtId="49" fontId="3" fillId="0" borderId="1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view="pageBreakPreview" topLeftCell="A22" zoomScaleSheetLayoutView="100" workbookViewId="0">
      <selection activeCell="A30" sqref="A30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1.5703125" style="2" customWidth="1"/>
    <col min="9" max="16384" width="9.140625" style="2"/>
  </cols>
  <sheetData>
    <row r="1" spans="1:5" ht="15.75" x14ac:dyDescent="0.25">
      <c r="A1" s="63" t="s">
        <v>11</v>
      </c>
      <c r="B1" s="63"/>
      <c r="C1" s="63"/>
      <c r="D1" s="63"/>
      <c r="E1" s="63"/>
    </row>
    <row r="2" spans="1:5" ht="28.5" customHeight="1" x14ac:dyDescent="0.25">
      <c r="A2" s="64" t="s">
        <v>12</v>
      </c>
      <c r="B2" s="65"/>
      <c r="C2" s="65"/>
      <c r="D2" s="65"/>
      <c r="E2" s="65"/>
    </row>
    <row r="3" spans="1:5" ht="13.5" customHeight="1" x14ac:dyDescent="0.25">
      <c r="A3" s="66" t="s">
        <v>68</v>
      </c>
      <c r="B3" s="66"/>
      <c r="C3" s="66"/>
      <c r="D3" s="66"/>
      <c r="E3" s="66"/>
    </row>
    <row r="4" spans="1:5" s="1" customFormat="1" ht="15.75" x14ac:dyDescent="0.25">
      <c r="A4" s="20" t="s">
        <v>13</v>
      </c>
      <c r="B4" s="21"/>
      <c r="C4" s="21"/>
      <c r="D4" s="67" t="s">
        <v>69</v>
      </c>
      <c r="E4" s="67"/>
    </row>
    <row r="5" spans="1:5" ht="15.75" customHeight="1" x14ac:dyDescent="0.25">
      <c r="A5" s="23"/>
      <c r="B5" s="4"/>
      <c r="C5" s="4"/>
      <c r="D5" s="4"/>
      <c r="E5" s="4"/>
    </row>
    <row r="6" spans="1:5" x14ac:dyDescent="0.25">
      <c r="A6" s="68" t="s">
        <v>0</v>
      </c>
      <c r="B6" s="68"/>
      <c r="C6" s="68"/>
      <c r="D6" s="68"/>
      <c r="E6" s="68"/>
    </row>
    <row r="7" spans="1:5" x14ac:dyDescent="0.25">
      <c r="A7" s="62" t="s">
        <v>25</v>
      </c>
      <c r="B7" s="62"/>
      <c r="C7" s="62"/>
      <c r="D7" s="62"/>
      <c r="E7" s="62"/>
    </row>
    <row r="8" spans="1:5" x14ac:dyDescent="0.25">
      <c r="A8" s="70" t="s">
        <v>1</v>
      </c>
      <c r="B8" s="70"/>
      <c r="C8" s="70"/>
      <c r="D8" s="70"/>
      <c r="E8" s="70"/>
    </row>
    <row r="9" spans="1:5" ht="18" customHeight="1" x14ac:dyDescent="0.25">
      <c r="A9" s="68" t="s">
        <v>26</v>
      </c>
      <c r="B9" s="68"/>
      <c r="C9" s="68"/>
      <c r="D9" s="68"/>
      <c r="E9" s="68"/>
    </row>
    <row r="10" spans="1:5" ht="27" customHeight="1" x14ac:dyDescent="0.25">
      <c r="A10" s="71" t="s">
        <v>14</v>
      </c>
      <c r="B10" s="72"/>
      <c r="C10" s="72"/>
      <c r="D10" s="72"/>
      <c r="E10" s="72"/>
    </row>
    <row r="11" spans="1:5" ht="32.25" customHeight="1" x14ac:dyDescent="0.25">
      <c r="A11" s="68" t="s">
        <v>27</v>
      </c>
      <c r="B11" s="68"/>
      <c r="C11" s="68"/>
      <c r="D11" s="68"/>
      <c r="E11" s="68"/>
    </row>
    <row r="12" spans="1:5" ht="16.5" customHeight="1" x14ac:dyDescent="0.25">
      <c r="A12" s="70" t="s">
        <v>15</v>
      </c>
      <c r="B12" s="73"/>
      <c r="C12" s="73"/>
      <c r="D12" s="73"/>
      <c r="E12" s="73"/>
    </row>
    <row r="13" spans="1:5" x14ac:dyDescent="0.25">
      <c r="A13" s="68" t="s">
        <v>22</v>
      </c>
      <c r="B13" s="68"/>
      <c r="C13" s="68"/>
      <c r="D13" s="68"/>
      <c r="E13" s="68"/>
    </row>
    <row r="14" spans="1:5" ht="14.25" customHeight="1" x14ac:dyDescent="0.25">
      <c r="A14" s="70" t="s">
        <v>2</v>
      </c>
      <c r="B14" s="73"/>
      <c r="C14" s="73"/>
      <c r="D14" s="73"/>
      <c r="E14" s="73"/>
    </row>
    <row r="15" spans="1:5" ht="12" customHeight="1" x14ac:dyDescent="0.25">
      <c r="A15" s="68" t="s">
        <v>23</v>
      </c>
      <c r="B15" s="68"/>
      <c r="C15" s="68"/>
      <c r="D15" s="68"/>
      <c r="E15" s="68"/>
    </row>
    <row r="16" spans="1:5" ht="15" customHeight="1" x14ac:dyDescent="0.25">
      <c r="A16" s="70" t="s">
        <v>16</v>
      </c>
      <c r="B16" s="73"/>
      <c r="C16" s="73"/>
      <c r="D16" s="73"/>
      <c r="E16" s="73"/>
    </row>
    <row r="17" spans="1:7" ht="31.5" customHeight="1" x14ac:dyDescent="0.25">
      <c r="A17" s="68" t="s">
        <v>17</v>
      </c>
      <c r="B17" s="68"/>
      <c r="C17" s="68"/>
      <c r="D17" s="68"/>
      <c r="E17" s="68"/>
    </row>
    <row r="18" spans="1:7" x14ac:dyDescent="0.25">
      <c r="A18" s="68" t="s">
        <v>28</v>
      </c>
      <c r="B18" s="68"/>
      <c r="C18" s="68"/>
      <c r="D18" s="68"/>
      <c r="E18" s="68"/>
    </row>
    <row r="19" spans="1:7" ht="35.25" customHeight="1" x14ac:dyDescent="0.25">
      <c r="A19" s="69" t="s">
        <v>29</v>
      </c>
      <c r="B19" s="69"/>
      <c r="C19" s="69"/>
      <c r="D19" s="69"/>
      <c r="E19" s="69"/>
    </row>
    <row r="20" spans="1:7" ht="14.25" customHeight="1" x14ac:dyDescent="0.25">
      <c r="A20" s="69"/>
      <c r="B20" s="69"/>
      <c r="C20" s="69"/>
      <c r="D20" s="69"/>
      <c r="E20" s="69"/>
      <c r="F20" s="2">
        <f>67.9+3218.3</f>
        <v>3286.2000000000003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6" t="s">
        <v>47</v>
      </c>
      <c r="B22" s="8" t="s">
        <v>45</v>
      </c>
      <c r="C22" s="3" t="s">
        <v>4</v>
      </c>
      <c r="D22" s="3">
        <v>13.1</v>
      </c>
      <c r="E22" s="7">
        <f>D22*F20*G20</f>
        <v>129147.66</v>
      </c>
    </row>
    <row r="23" spans="1:7" ht="45" x14ac:dyDescent="0.25">
      <c r="A23" s="6" t="s">
        <v>58</v>
      </c>
      <c r="B23" s="8" t="s">
        <v>31</v>
      </c>
      <c r="C23" s="3" t="s">
        <v>4</v>
      </c>
      <c r="D23" s="3"/>
      <c r="E23" s="7">
        <f>1712.68*3</f>
        <v>5138.04</v>
      </c>
      <c r="G23" s="18"/>
    </row>
    <row r="24" spans="1:7" x14ac:dyDescent="0.25">
      <c r="A24" s="6" t="s">
        <v>43</v>
      </c>
      <c r="B24" s="8" t="s">
        <v>24</v>
      </c>
      <c r="C24" s="3" t="s">
        <v>4</v>
      </c>
      <c r="D24" s="3">
        <v>5</v>
      </c>
      <c r="E24" s="7">
        <f>D24*F20*G20</f>
        <v>49293</v>
      </c>
      <c r="G24" s="18"/>
    </row>
    <row r="25" spans="1:7" ht="25.5" x14ac:dyDescent="0.25">
      <c r="A25" s="6" t="s">
        <v>56</v>
      </c>
      <c r="B25" s="8" t="s">
        <v>57</v>
      </c>
      <c r="C25" s="3" t="s">
        <v>32</v>
      </c>
      <c r="D25" s="3"/>
      <c r="E25" s="7">
        <v>0</v>
      </c>
      <c r="G25" s="18"/>
    </row>
    <row r="26" spans="1:7" x14ac:dyDescent="0.25">
      <c r="A26" s="6" t="s">
        <v>52</v>
      </c>
      <c r="B26" s="8" t="s">
        <v>31</v>
      </c>
      <c r="C26" s="3" t="s">
        <v>32</v>
      </c>
      <c r="D26" s="3"/>
      <c r="E26" s="7">
        <v>7074.81</v>
      </c>
      <c r="G26" s="18"/>
    </row>
    <row r="27" spans="1:7" x14ac:dyDescent="0.25">
      <c r="A27" s="6" t="s">
        <v>53</v>
      </c>
      <c r="B27" s="8" t="s">
        <v>31</v>
      </c>
      <c r="C27" s="3" t="s">
        <v>32</v>
      </c>
      <c r="D27" s="3"/>
      <c r="E27" s="7">
        <v>2929.84</v>
      </c>
      <c r="G27" s="18"/>
    </row>
    <row r="28" spans="1:7" x14ac:dyDescent="0.25">
      <c r="A28" s="6" t="s">
        <v>54</v>
      </c>
      <c r="B28" s="8" t="s">
        <v>31</v>
      </c>
      <c r="C28" s="3" t="s">
        <v>32</v>
      </c>
      <c r="D28" s="3"/>
      <c r="E28" s="7">
        <v>1608.48</v>
      </c>
      <c r="G28" s="18"/>
    </row>
    <row r="29" spans="1:7" x14ac:dyDescent="0.25">
      <c r="A29" s="6" t="s">
        <v>30</v>
      </c>
      <c r="B29" s="8" t="s">
        <v>31</v>
      </c>
      <c r="C29" s="3" t="s">
        <v>32</v>
      </c>
      <c r="D29" s="3"/>
      <c r="E29" s="7">
        <v>2417.27</v>
      </c>
      <c r="G29" s="18"/>
    </row>
    <row r="30" spans="1:7" x14ac:dyDescent="0.25">
      <c r="A30" s="9" t="s">
        <v>60</v>
      </c>
      <c r="B30" s="8" t="s">
        <v>55</v>
      </c>
      <c r="C30" s="3" t="s">
        <v>32</v>
      </c>
      <c r="D30" s="3"/>
      <c r="E30" s="7">
        <v>77333.27</v>
      </c>
      <c r="G30" s="18"/>
    </row>
    <row r="31" spans="1:7" ht="30" x14ac:dyDescent="0.25">
      <c r="A31" s="19" t="s">
        <v>61</v>
      </c>
      <c r="B31" s="8" t="s">
        <v>55</v>
      </c>
      <c r="C31" s="3" t="s">
        <v>51</v>
      </c>
      <c r="D31" s="3">
        <v>1.5</v>
      </c>
      <c r="E31" s="7">
        <f t="shared" ref="E31:E33" si="0">D31*218.47</f>
        <v>327.70499999999998</v>
      </c>
      <c r="G31" s="18"/>
    </row>
    <row r="32" spans="1:7" ht="12.75" customHeight="1" x14ac:dyDescent="0.25">
      <c r="A32" s="9" t="s">
        <v>62</v>
      </c>
      <c r="B32" s="8" t="s">
        <v>55</v>
      </c>
      <c r="C32" s="3" t="s">
        <v>51</v>
      </c>
      <c r="D32" s="3">
        <v>4</v>
      </c>
      <c r="E32" s="7">
        <f t="shared" si="0"/>
        <v>873.88</v>
      </c>
      <c r="G32" s="18"/>
    </row>
    <row r="33" spans="1:7" x14ac:dyDescent="0.25">
      <c r="A33" s="9" t="s">
        <v>63</v>
      </c>
      <c r="B33" s="8" t="s">
        <v>64</v>
      </c>
      <c r="C33" s="3" t="s">
        <v>51</v>
      </c>
      <c r="D33" s="3">
        <v>16</v>
      </c>
      <c r="E33" s="7">
        <f t="shared" si="0"/>
        <v>3495.52</v>
      </c>
      <c r="G33" s="18"/>
    </row>
    <row r="34" spans="1:7" x14ac:dyDescent="0.25">
      <c r="A34" s="6"/>
      <c r="B34" s="8"/>
      <c r="C34" s="3"/>
      <c r="D34" s="3"/>
      <c r="E34" s="7"/>
      <c r="G34" s="18"/>
    </row>
    <row r="35" spans="1:7" s="14" customFormat="1" ht="14.25" x14ac:dyDescent="0.2">
      <c r="A35" s="10" t="s">
        <v>33</v>
      </c>
      <c r="B35" s="11"/>
      <c r="C35" s="12"/>
      <c r="D35" s="12"/>
      <c r="E35" s="13">
        <f>SUM(E22:E34)</f>
        <v>279639.47500000003</v>
      </c>
    </row>
    <row r="37" spans="1:7" ht="33" customHeight="1" x14ac:dyDescent="0.25">
      <c r="A37" s="75" t="s">
        <v>65</v>
      </c>
      <c r="B37" s="75"/>
      <c r="C37" s="75"/>
      <c r="D37" s="75"/>
      <c r="E37" s="75"/>
    </row>
    <row r="38" spans="1:7" ht="31.5" customHeight="1" x14ac:dyDescent="0.25">
      <c r="A38" s="68" t="s">
        <v>21</v>
      </c>
      <c r="B38" s="68"/>
      <c r="C38" s="68"/>
      <c r="D38" s="68"/>
      <c r="E38" s="68"/>
    </row>
    <row r="39" spans="1:7" x14ac:dyDescent="0.25">
      <c r="A39" s="68" t="s">
        <v>20</v>
      </c>
      <c r="B39" s="68"/>
      <c r="C39" s="68"/>
      <c r="D39" s="68"/>
      <c r="E39" s="68"/>
    </row>
    <row r="40" spans="1:7" ht="33" customHeight="1" x14ac:dyDescent="0.25">
      <c r="A40" s="68" t="s">
        <v>36</v>
      </c>
      <c r="B40" s="68"/>
      <c r="C40" s="68"/>
      <c r="D40" s="68"/>
      <c r="E40" s="68"/>
    </row>
    <row r="41" spans="1:7" ht="9.75" customHeight="1" x14ac:dyDescent="0.25">
      <c r="A41" s="68" t="s">
        <v>18</v>
      </c>
      <c r="B41" s="68"/>
      <c r="C41" s="68"/>
      <c r="D41" s="68"/>
      <c r="E41" s="68"/>
    </row>
    <row r="42" spans="1:7" x14ac:dyDescent="0.25">
      <c r="A42" s="76" t="s">
        <v>5</v>
      </c>
      <c r="B42" s="76"/>
      <c r="C42" s="76"/>
      <c r="D42" s="76"/>
      <c r="E42" s="76"/>
    </row>
    <row r="43" spans="1:7" ht="9" customHeight="1" x14ac:dyDescent="0.25">
      <c r="A43" s="68" t="s">
        <v>18</v>
      </c>
      <c r="B43" s="68"/>
      <c r="C43" s="68"/>
      <c r="D43" s="68"/>
      <c r="E43" s="68"/>
    </row>
    <row r="44" spans="1:7" x14ac:dyDescent="0.25">
      <c r="A44" s="77" t="s">
        <v>34</v>
      </c>
      <c r="B44" s="77"/>
      <c r="C44" s="77"/>
      <c r="D44" s="77"/>
      <c r="E44" s="77"/>
    </row>
    <row r="45" spans="1:7" x14ac:dyDescent="0.25">
      <c r="B45" s="74" t="s">
        <v>19</v>
      </c>
      <c r="C45" s="74"/>
      <c r="D45" s="74"/>
      <c r="E45" s="5" t="s">
        <v>6</v>
      </c>
    </row>
    <row r="46" spans="1:7" x14ac:dyDescent="0.25">
      <c r="A46" s="22"/>
      <c r="B46" s="22"/>
      <c r="C46" s="22"/>
      <c r="D46" s="22"/>
      <c r="E46" s="22"/>
    </row>
    <row r="47" spans="1:7" x14ac:dyDescent="0.25">
      <c r="A47" s="77" t="s">
        <v>35</v>
      </c>
      <c r="B47" s="77"/>
      <c r="C47" s="77"/>
      <c r="D47" s="77"/>
      <c r="E47" s="77"/>
    </row>
    <row r="48" spans="1:7" x14ac:dyDescent="0.25">
      <c r="B48" s="74" t="s">
        <v>19</v>
      </c>
      <c r="C48" s="74"/>
      <c r="D48" s="74"/>
      <c r="E48" s="5" t="s">
        <v>6</v>
      </c>
    </row>
    <row r="49" spans="1:2" x14ac:dyDescent="0.25">
      <c r="A49" s="2" t="s">
        <v>40</v>
      </c>
    </row>
    <row r="50" spans="1:2" x14ac:dyDescent="0.25">
      <c r="A50" s="2" t="s">
        <v>46</v>
      </c>
    </row>
    <row r="51" spans="1:2" x14ac:dyDescent="0.25">
      <c r="A51" s="14" t="s">
        <v>37</v>
      </c>
    </row>
    <row r="52" spans="1:2" x14ac:dyDescent="0.25">
      <c r="A52" s="14" t="s">
        <v>44</v>
      </c>
      <c r="B52" s="15">
        <v>90304.97</v>
      </c>
    </row>
    <row r="53" spans="1:2" ht="30" customHeight="1" x14ac:dyDescent="0.25">
      <c r="A53" s="24" t="s">
        <v>59</v>
      </c>
      <c r="B53" s="16"/>
    </row>
    <row r="54" spans="1:2" x14ac:dyDescent="0.25">
      <c r="A54" s="2" t="s">
        <v>38</v>
      </c>
      <c r="B54" s="16">
        <v>200249</v>
      </c>
    </row>
    <row r="55" spans="1:2" x14ac:dyDescent="0.25">
      <c r="A55" s="2" t="s">
        <v>42</v>
      </c>
      <c r="B55" s="25">
        <v>6951.18</v>
      </c>
    </row>
    <row r="56" spans="1:2" x14ac:dyDescent="0.25">
      <c r="A56" s="2" t="s">
        <v>49</v>
      </c>
      <c r="B56" s="16">
        <f>350*3</f>
        <v>1050</v>
      </c>
    </row>
    <row r="57" spans="1:2" x14ac:dyDescent="0.25">
      <c r="A57" s="2" t="s">
        <v>48</v>
      </c>
      <c r="B57" s="16">
        <f>3*330</f>
        <v>990</v>
      </c>
    </row>
    <row r="58" spans="1:2" x14ac:dyDescent="0.25">
      <c r="A58" s="2" t="s">
        <v>50</v>
      </c>
      <c r="B58" s="16">
        <f>3*200</f>
        <v>600</v>
      </c>
    </row>
    <row r="59" spans="1:2" ht="30" x14ac:dyDescent="0.25">
      <c r="A59" s="24" t="s">
        <v>41</v>
      </c>
      <c r="B59" s="16">
        <f>E35</f>
        <v>279639.47500000003</v>
      </c>
    </row>
    <row r="60" spans="1:2" x14ac:dyDescent="0.25">
      <c r="A60" s="17" t="s">
        <v>39</v>
      </c>
      <c r="B60" s="15">
        <f>B52+B54+B55+B56+B57+B58-B59</f>
        <v>20505.67499999993</v>
      </c>
    </row>
    <row r="62" spans="1:2" x14ac:dyDescent="0.25">
      <c r="B62" s="18"/>
    </row>
  </sheetData>
  <mergeCells count="30">
    <mergeCell ref="B48:D48"/>
    <mergeCell ref="A20:E20"/>
    <mergeCell ref="A37:E37"/>
    <mergeCell ref="A38:E38"/>
    <mergeCell ref="A39:E39"/>
    <mergeCell ref="A40:E40"/>
    <mergeCell ref="A41:E41"/>
    <mergeCell ref="A42:E42"/>
    <mergeCell ref="A43:E43"/>
    <mergeCell ref="A44:E44"/>
    <mergeCell ref="B45:D45"/>
    <mergeCell ref="A47:E4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11811023622047245" right="0.11811023622047245" top="0.15748031496062992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topLeftCell="A22" zoomScaleSheetLayoutView="100" workbookViewId="0">
      <selection activeCell="A40" sqref="A40:E40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1.5703125" style="2" customWidth="1"/>
    <col min="9" max="16384" width="9.140625" style="2"/>
  </cols>
  <sheetData>
    <row r="1" spans="1:5" ht="15.75" x14ac:dyDescent="0.25">
      <c r="A1" s="63" t="s">
        <v>11</v>
      </c>
      <c r="B1" s="63"/>
      <c r="C1" s="63"/>
      <c r="D1" s="63"/>
      <c r="E1" s="63"/>
    </row>
    <row r="2" spans="1:5" ht="28.5" customHeight="1" x14ac:dyDescent="0.25">
      <c r="A2" s="64" t="s">
        <v>12</v>
      </c>
      <c r="B2" s="65"/>
      <c r="C2" s="65"/>
      <c r="D2" s="65"/>
      <c r="E2" s="65"/>
    </row>
    <row r="3" spans="1:5" ht="13.5" customHeight="1" x14ac:dyDescent="0.25">
      <c r="A3" s="66" t="s">
        <v>66</v>
      </c>
      <c r="B3" s="66"/>
      <c r="C3" s="66"/>
      <c r="D3" s="66"/>
      <c r="E3" s="66"/>
    </row>
    <row r="4" spans="1:5" s="1" customFormat="1" ht="15.75" x14ac:dyDescent="0.25">
      <c r="A4" s="20" t="s">
        <v>13</v>
      </c>
      <c r="B4" s="21"/>
      <c r="C4" s="21"/>
      <c r="D4" s="67" t="s">
        <v>67</v>
      </c>
      <c r="E4" s="67"/>
    </row>
    <row r="5" spans="1:5" ht="15.75" customHeight="1" x14ac:dyDescent="0.25">
      <c r="A5" s="27"/>
      <c r="B5" s="4"/>
      <c r="C5" s="4"/>
      <c r="D5" s="4"/>
      <c r="E5" s="4"/>
    </row>
    <row r="6" spans="1:5" x14ac:dyDescent="0.25">
      <c r="A6" s="68" t="s">
        <v>0</v>
      </c>
      <c r="B6" s="68"/>
      <c r="C6" s="68"/>
      <c r="D6" s="68"/>
      <c r="E6" s="68"/>
    </row>
    <row r="7" spans="1:5" x14ac:dyDescent="0.25">
      <c r="A7" s="62" t="s">
        <v>25</v>
      </c>
      <c r="B7" s="62"/>
      <c r="C7" s="62"/>
      <c r="D7" s="62"/>
      <c r="E7" s="62"/>
    </row>
    <row r="8" spans="1:5" x14ac:dyDescent="0.25">
      <c r="A8" s="70" t="s">
        <v>1</v>
      </c>
      <c r="B8" s="70"/>
      <c r="C8" s="70"/>
      <c r="D8" s="70"/>
      <c r="E8" s="70"/>
    </row>
    <row r="9" spans="1:5" ht="18" customHeight="1" x14ac:dyDescent="0.25">
      <c r="A9" s="68" t="s">
        <v>26</v>
      </c>
      <c r="B9" s="68"/>
      <c r="C9" s="68"/>
      <c r="D9" s="68"/>
      <c r="E9" s="68"/>
    </row>
    <row r="10" spans="1:5" ht="27" customHeight="1" x14ac:dyDescent="0.25">
      <c r="A10" s="71" t="s">
        <v>14</v>
      </c>
      <c r="B10" s="72"/>
      <c r="C10" s="72"/>
      <c r="D10" s="72"/>
      <c r="E10" s="72"/>
    </row>
    <row r="11" spans="1:5" ht="32.25" customHeight="1" x14ac:dyDescent="0.25">
      <c r="A11" s="68" t="s">
        <v>27</v>
      </c>
      <c r="B11" s="68"/>
      <c r="C11" s="68"/>
      <c r="D11" s="68"/>
      <c r="E11" s="68"/>
    </row>
    <row r="12" spans="1:5" ht="16.5" customHeight="1" x14ac:dyDescent="0.25">
      <c r="A12" s="70" t="s">
        <v>15</v>
      </c>
      <c r="B12" s="73"/>
      <c r="C12" s="73"/>
      <c r="D12" s="73"/>
      <c r="E12" s="73"/>
    </row>
    <row r="13" spans="1:5" x14ac:dyDescent="0.25">
      <c r="A13" s="68" t="s">
        <v>22</v>
      </c>
      <c r="B13" s="68"/>
      <c r="C13" s="68"/>
      <c r="D13" s="68"/>
      <c r="E13" s="68"/>
    </row>
    <row r="14" spans="1:5" ht="14.25" customHeight="1" x14ac:dyDescent="0.25">
      <c r="A14" s="70" t="s">
        <v>2</v>
      </c>
      <c r="B14" s="73"/>
      <c r="C14" s="73"/>
      <c r="D14" s="73"/>
      <c r="E14" s="73"/>
    </row>
    <row r="15" spans="1:5" ht="12" customHeight="1" x14ac:dyDescent="0.25">
      <c r="A15" s="68" t="s">
        <v>23</v>
      </c>
      <c r="B15" s="68"/>
      <c r="C15" s="68"/>
      <c r="D15" s="68"/>
      <c r="E15" s="68"/>
    </row>
    <row r="16" spans="1:5" ht="15" customHeight="1" x14ac:dyDescent="0.25">
      <c r="A16" s="70" t="s">
        <v>16</v>
      </c>
      <c r="B16" s="73"/>
      <c r="C16" s="73"/>
      <c r="D16" s="73"/>
      <c r="E16" s="73"/>
    </row>
    <row r="17" spans="1:7" ht="31.5" customHeight="1" x14ac:dyDescent="0.25">
      <c r="A17" s="68" t="s">
        <v>17</v>
      </c>
      <c r="B17" s="68"/>
      <c r="C17" s="68"/>
      <c r="D17" s="68"/>
      <c r="E17" s="68"/>
    </row>
    <row r="18" spans="1:7" x14ac:dyDescent="0.25">
      <c r="A18" s="68" t="s">
        <v>28</v>
      </c>
      <c r="B18" s="68"/>
      <c r="C18" s="68"/>
      <c r="D18" s="68"/>
      <c r="E18" s="68"/>
    </row>
    <row r="19" spans="1:7" ht="35.25" customHeight="1" x14ac:dyDescent="0.25">
      <c r="A19" s="69" t="s">
        <v>29</v>
      </c>
      <c r="B19" s="69"/>
      <c r="C19" s="69"/>
      <c r="D19" s="69"/>
      <c r="E19" s="69"/>
    </row>
    <row r="20" spans="1:7" ht="14.25" customHeight="1" x14ac:dyDescent="0.25">
      <c r="A20" s="69"/>
      <c r="B20" s="69"/>
      <c r="C20" s="69"/>
      <c r="D20" s="69"/>
      <c r="E20" s="69"/>
      <c r="F20" s="2">
        <f>67.9+3218.3</f>
        <v>3286.2000000000003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6" t="s">
        <v>47</v>
      </c>
      <c r="B22" s="8" t="s">
        <v>45</v>
      </c>
      <c r="C22" s="3" t="s">
        <v>4</v>
      </c>
      <c r="D22" s="3">
        <v>13.1</v>
      </c>
      <c r="E22" s="7">
        <f>D22*F20*G20</f>
        <v>129147.66</v>
      </c>
    </row>
    <row r="23" spans="1:7" x14ac:dyDescent="0.25">
      <c r="A23" s="6" t="s">
        <v>43</v>
      </c>
      <c r="B23" s="8" t="s">
        <v>24</v>
      </c>
      <c r="C23" s="3" t="s">
        <v>4</v>
      </c>
      <c r="D23" s="3">
        <v>5</v>
      </c>
      <c r="E23" s="7">
        <f>D23*F20*G20</f>
        <v>49293</v>
      </c>
      <c r="G23" s="18"/>
    </row>
    <row r="24" spans="1:7" ht="25.5" x14ac:dyDescent="0.25">
      <c r="A24" s="6" t="s">
        <v>56</v>
      </c>
      <c r="B24" s="8" t="s">
        <v>57</v>
      </c>
      <c r="C24" s="3" t="s">
        <v>32</v>
      </c>
      <c r="D24" s="3"/>
      <c r="E24" s="7">
        <v>0</v>
      </c>
      <c r="G24" s="18"/>
    </row>
    <row r="25" spans="1:7" x14ac:dyDescent="0.25">
      <c r="A25" s="6" t="s">
        <v>52</v>
      </c>
      <c r="B25" s="8" t="s">
        <v>70</v>
      </c>
      <c r="C25" s="3" t="s">
        <v>32</v>
      </c>
      <c r="D25" s="3"/>
      <c r="E25" s="7">
        <v>5695.17</v>
      </c>
      <c r="G25" s="18"/>
    </row>
    <row r="26" spans="1:7" x14ac:dyDescent="0.25">
      <c r="A26" s="6" t="s">
        <v>53</v>
      </c>
      <c r="B26" s="8" t="s">
        <v>70</v>
      </c>
      <c r="C26" s="3" t="s">
        <v>32</v>
      </c>
      <c r="D26" s="3"/>
      <c r="E26" s="7">
        <v>2014</v>
      </c>
      <c r="G26" s="18"/>
    </row>
    <row r="27" spans="1:7" x14ac:dyDescent="0.25">
      <c r="A27" s="6" t="s">
        <v>54</v>
      </c>
      <c r="B27" s="8" t="s">
        <v>70</v>
      </c>
      <c r="C27" s="3" t="s">
        <v>32</v>
      </c>
      <c r="D27" s="3"/>
      <c r="E27" s="7">
        <v>1608.48</v>
      </c>
      <c r="G27" s="18"/>
    </row>
    <row r="28" spans="1:7" x14ac:dyDescent="0.25">
      <c r="A28" s="6" t="s">
        <v>30</v>
      </c>
      <c r="B28" s="8" t="s">
        <v>70</v>
      </c>
      <c r="C28" s="3" t="s">
        <v>32</v>
      </c>
      <c r="D28" s="3"/>
      <c r="E28" s="7">
        <v>2369.6</v>
      </c>
      <c r="G28" s="18"/>
    </row>
    <row r="29" spans="1:7" ht="45" x14ac:dyDescent="0.25">
      <c r="A29" s="9" t="s">
        <v>72</v>
      </c>
      <c r="B29" s="8" t="s">
        <v>73</v>
      </c>
      <c r="C29" s="3" t="s">
        <v>32</v>
      </c>
      <c r="D29" s="3"/>
      <c r="E29" s="7">
        <v>10264.14</v>
      </c>
      <c r="G29" s="18"/>
    </row>
    <row r="30" spans="1:7" x14ac:dyDescent="0.25">
      <c r="A30" s="9" t="s">
        <v>71</v>
      </c>
      <c r="B30" s="8" t="s">
        <v>73</v>
      </c>
      <c r="C30" s="3" t="s">
        <v>51</v>
      </c>
      <c r="D30" s="3">
        <v>1.5</v>
      </c>
      <c r="E30" s="7">
        <f t="shared" ref="E30:E31" si="0">D30*218.47</f>
        <v>327.70499999999998</v>
      </c>
      <c r="G30" s="18"/>
    </row>
    <row r="31" spans="1:7" ht="12.75" customHeight="1" x14ac:dyDescent="0.25">
      <c r="A31" s="9" t="s">
        <v>76</v>
      </c>
      <c r="B31" s="8" t="s">
        <v>74</v>
      </c>
      <c r="C31" s="3" t="s">
        <v>51</v>
      </c>
      <c r="D31" s="3">
        <v>3</v>
      </c>
      <c r="E31" s="7">
        <f t="shared" si="0"/>
        <v>655.41</v>
      </c>
      <c r="G31" s="18"/>
    </row>
    <row r="32" spans="1:7" x14ac:dyDescent="0.25">
      <c r="A32" s="6"/>
      <c r="B32" s="8"/>
      <c r="C32" s="3"/>
      <c r="D32" s="3"/>
      <c r="E32" s="7"/>
      <c r="G32" s="18"/>
    </row>
    <row r="33" spans="1:5" s="14" customFormat="1" ht="14.25" x14ac:dyDescent="0.2">
      <c r="A33" s="10" t="s">
        <v>33</v>
      </c>
      <c r="B33" s="11"/>
      <c r="C33" s="12"/>
      <c r="D33" s="12"/>
      <c r="E33" s="13">
        <f>SUM(E22:E32)</f>
        <v>201375.16500000004</v>
      </c>
    </row>
    <row r="35" spans="1:5" ht="33" customHeight="1" x14ac:dyDescent="0.25">
      <c r="A35" s="75" t="s">
        <v>75</v>
      </c>
      <c r="B35" s="75"/>
      <c r="C35" s="75"/>
      <c r="D35" s="75"/>
      <c r="E35" s="75"/>
    </row>
    <row r="36" spans="1:5" ht="31.5" customHeight="1" x14ac:dyDescent="0.25">
      <c r="A36" s="68" t="s">
        <v>21</v>
      </c>
      <c r="B36" s="68"/>
      <c r="C36" s="68"/>
      <c r="D36" s="68"/>
      <c r="E36" s="68"/>
    </row>
    <row r="37" spans="1:5" x14ac:dyDescent="0.25">
      <c r="A37" s="68" t="s">
        <v>20</v>
      </c>
      <c r="B37" s="68"/>
      <c r="C37" s="68"/>
      <c r="D37" s="68"/>
      <c r="E37" s="68"/>
    </row>
    <row r="38" spans="1:5" ht="33" customHeight="1" x14ac:dyDescent="0.25">
      <c r="A38" s="68" t="s">
        <v>36</v>
      </c>
      <c r="B38" s="68"/>
      <c r="C38" s="68"/>
      <c r="D38" s="68"/>
      <c r="E38" s="68"/>
    </row>
    <row r="39" spans="1:5" ht="9.75" customHeight="1" x14ac:dyDescent="0.25">
      <c r="A39" s="68" t="s">
        <v>18</v>
      </c>
      <c r="B39" s="68"/>
      <c r="C39" s="68"/>
      <c r="D39" s="68"/>
      <c r="E39" s="68"/>
    </row>
    <row r="40" spans="1:5" x14ac:dyDescent="0.25">
      <c r="A40" s="76" t="s">
        <v>5</v>
      </c>
      <c r="B40" s="76"/>
      <c r="C40" s="76"/>
      <c r="D40" s="76"/>
      <c r="E40" s="76"/>
    </row>
    <row r="41" spans="1:5" ht="9" customHeight="1" x14ac:dyDescent="0.25">
      <c r="A41" s="68" t="s">
        <v>18</v>
      </c>
      <c r="B41" s="68"/>
      <c r="C41" s="68"/>
      <c r="D41" s="68"/>
      <c r="E41" s="68"/>
    </row>
    <row r="42" spans="1:5" x14ac:dyDescent="0.25">
      <c r="A42" s="77" t="s">
        <v>34</v>
      </c>
      <c r="B42" s="77"/>
      <c r="C42" s="77"/>
      <c r="D42" s="77"/>
      <c r="E42" s="77"/>
    </row>
    <row r="43" spans="1:5" x14ac:dyDescent="0.25">
      <c r="B43" s="74" t="s">
        <v>19</v>
      </c>
      <c r="C43" s="74"/>
      <c r="D43" s="74"/>
      <c r="E43" s="5" t="s">
        <v>6</v>
      </c>
    </row>
    <row r="44" spans="1:5" x14ac:dyDescent="0.25">
      <c r="A44" s="26"/>
      <c r="B44" s="26"/>
      <c r="C44" s="26"/>
      <c r="D44" s="26"/>
      <c r="E44" s="26"/>
    </row>
    <row r="45" spans="1:5" x14ac:dyDescent="0.25">
      <c r="A45" s="77" t="s">
        <v>35</v>
      </c>
      <c r="B45" s="77"/>
      <c r="C45" s="77"/>
      <c r="D45" s="77"/>
      <c r="E45" s="77"/>
    </row>
    <row r="46" spans="1:5" x14ac:dyDescent="0.25">
      <c r="B46" s="74" t="s">
        <v>19</v>
      </c>
      <c r="C46" s="74"/>
      <c r="D46" s="74"/>
      <c r="E46" s="5" t="s">
        <v>6</v>
      </c>
    </row>
    <row r="47" spans="1:5" x14ac:dyDescent="0.25">
      <c r="A47" s="2" t="s">
        <v>40</v>
      </c>
    </row>
    <row r="48" spans="1:5" x14ac:dyDescent="0.25">
      <c r="A48" s="2" t="s">
        <v>46</v>
      </c>
    </row>
    <row r="49" spans="1:2" x14ac:dyDescent="0.25">
      <c r="A49" s="14" t="s">
        <v>37</v>
      </c>
    </row>
    <row r="50" spans="1:2" x14ac:dyDescent="0.25">
      <c r="A50" s="14" t="s">
        <v>44</v>
      </c>
      <c r="B50" s="15">
        <f>'1 кв'!B60</f>
        <v>20505.67499999993</v>
      </c>
    </row>
    <row r="51" spans="1:2" ht="30" customHeight="1" x14ac:dyDescent="0.25">
      <c r="A51" s="28" t="s">
        <v>59</v>
      </c>
      <c r="B51" s="16"/>
    </row>
    <row r="52" spans="1:2" x14ac:dyDescent="0.25">
      <c r="A52" s="2" t="s">
        <v>38</v>
      </c>
      <c r="B52" s="16">
        <v>188674.26</v>
      </c>
    </row>
    <row r="53" spans="1:2" x14ac:dyDescent="0.25">
      <c r="A53" s="2" t="s">
        <v>42</v>
      </c>
      <c r="B53" s="25">
        <v>6784.22</v>
      </c>
    </row>
    <row r="54" spans="1:2" x14ac:dyDescent="0.25">
      <c r="A54" s="2" t="s">
        <v>49</v>
      </c>
      <c r="B54" s="16">
        <f>350*3</f>
        <v>1050</v>
      </c>
    </row>
    <row r="55" spans="1:2" x14ac:dyDescent="0.25">
      <c r="A55" s="2" t="s">
        <v>48</v>
      </c>
      <c r="B55" s="16">
        <f>3*330</f>
        <v>990</v>
      </c>
    </row>
    <row r="56" spans="1:2" x14ac:dyDescent="0.25">
      <c r="A56" s="2" t="s">
        <v>50</v>
      </c>
      <c r="B56" s="16">
        <f>3*200</f>
        <v>600</v>
      </c>
    </row>
    <row r="57" spans="1:2" ht="30" x14ac:dyDescent="0.25">
      <c r="A57" s="28" t="s">
        <v>41</v>
      </c>
      <c r="B57" s="16">
        <f>E33</f>
        <v>201375.16500000004</v>
      </c>
    </row>
    <row r="58" spans="1:2" x14ac:dyDescent="0.25">
      <c r="A58" s="17" t="s">
        <v>39</v>
      </c>
      <c r="B58" s="15">
        <f>B50+B52+B53+B54+B55+B56-B57</f>
        <v>17228.989999999903</v>
      </c>
    </row>
    <row r="60" spans="1:2" x14ac:dyDescent="0.25">
      <c r="B60" s="18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6:D46"/>
    <mergeCell ref="A20:E20"/>
    <mergeCell ref="A35:E35"/>
    <mergeCell ref="A36:E36"/>
    <mergeCell ref="A37:E37"/>
    <mergeCell ref="A38:E38"/>
    <mergeCell ref="A39:E39"/>
    <mergeCell ref="A40:E40"/>
    <mergeCell ref="A41:E41"/>
    <mergeCell ref="A42:E42"/>
    <mergeCell ref="B43:D43"/>
    <mergeCell ref="A45:E45"/>
  </mergeCells>
  <printOptions horizontalCentered="1"/>
  <pageMargins left="0.11811023622047245" right="0.11811023622047245" top="0.15748031496062992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view="pageBreakPreview" topLeftCell="A22" zoomScaleSheetLayoutView="100" workbookViewId="0">
      <selection activeCell="A32" sqref="A32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1.5703125" style="2" customWidth="1"/>
    <col min="9" max="16384" width="9.140625" style="2"/>
  </cols>
  <sheetData>
    <row r="1" spans="1:5" ht="15.75" x14ac:dyDescent="0.25">
      <c r="A1" s="63" t="s">
        <v>11</v>
      </c>
      <c r="B1" s="63"/>
      <c r="C1" s="63"/>
      <c r="D1" s="63"/>
      <c r="E1" s="63"/>
    </row>
    <row r="2" spans="1:5" ht="28.5" customHeight="1" x14ac:dyDescent="0.25">
      <c r="A2" s="64" t="s">
        <v>12</v>
      </c>
      <c r="B2" s="65"/>
      <c r="C2" s="65"/>
      <c r="D2" s="65"/>
      <c r="E2" s="65"/>
    </row>
    <row r="3" spans="1:5" ht="13.5" customHeight="1" x14ac:dyDescent="0.25">
      <c r="A3" s="66" t="s">
        <v>77</v>
      </c>
      <c r="B3" s="66"/>
      <c r="C3" s="66"/>
      <c r="D3" s="66"/>
      <c r="E3" s="66"/>
    </row>
    <row r="4" spans="1:5" s="1" customFormat="1" ht="15.75" x14ac:dyDescent="0.25">
      <c r="A4" s="32" t="s">
        <v>13</v>
      </c>
      <c r="B4" s="4"/>
      <c r="C4" s="4"/>
      <c r="D4" s="78" t="s">
        <v>78</v>
      </c>
      <c r="E4" s="78"/>
    </row>
    <row r="5" spans="1:5" ht="15.75" customHeight="1" x14ac:dyDescent="0.25">
      <c r="A5" s="31"/>
      <c r="B5" s="4"/>
      <c r="C5" s="4"/>
      <c r="D5" s="4"/>
      <c r="E5" s="4"/>
    </row>
    <row r="6" spans="1:5" x14ac:dyDescent="0.25">
      <c r="A6" s="68" t="s">
        <v>0</v>
      </c>
      <c r="B6" s="68"/>
      <c r="C6" s="68"/>
      <c r="D6" s="68"/>
      <c r="E6" s="68"/>
    </row>
    <row r="7" spans="1:5" x14ac:dyDescent="0.25">
      <c r="A7" s="62" t="s">
        <v>25</v>
      </c>
      <c r="B7" s="62"/>
      <c r="C7" s="62"/>
      <c r="D7" s="62"/>
      <c r="E7" s="62"/>
    </row>
    <row r="8" spans="1:5" x14ac:dyDescent="0.25">
      <c r="A8" s="70" t="s">
        <v>1</v>
      </c>
      <c r="B8" s="70"/>
      <c r="C8" s="70"/>
      <c r="D8" s="70"/>
      <c r="E8" s="70"/>
    </row>
    <row r="9" spans="1:5" ht="18" customHeight="1" x14ac:dyDescent="0.25">
      <c r="A9" s="68" t="s">
        <v>26</v>
      </c>
      <c r="B9" s="68"/>
      <c r="C9" s="68"/>
      <c r="D9" s="68"/>
      <c r="E9" s="68"/>
    </row>
    <row r="10" spans="1:5" ht="27" customHeight="1" x14ac:dyDescent="0.25">
      <c r="A10" s="71" t="s">
        <v>14</v>
      </c>
      <c r="B10" s="72"/>
      <c r="C10" s="72"/>
      <c r="D10" s="72"/>
      <c r="E10" s="72"/>
    </row>
    <row r="11" spans="1:5" ht="32.25" customHeight="1" x14ac:dyDescent="0.25">
      <c r="A11" s="68" t="s">
        <v>27</v>
      </c>
      <c r="B11" s="68"/>
      <c r="C11" s="68"/>
      <c r="D11" s="68"/>
      <c r="E11" s="68"/>
    </row>
    <row r="12" spans="1:5" ht="16.5" customHeight="1" x14ac:dyDescent="0.25">
      <c r="A12" s="70" t="s">
        <v>15</v>
      </c>
      <c r="B12" s="73"/>
      <c r="C12" s="73"/>
      <c r="D12" s="73"/>
      <c r="E12" s="73"/>
    </row>
    <row r="13" spans="1:5" x14ac:dyDescent="0.25">
      <c r="A13" s="68" t="s">
        <v>22</v>
      </c>
      <c r="B13" s="68"/>
      <c r="C13" s="68"/>
      <c r="D13" s="68"/>
      <c r="E13" s="68"/>
    </row>
    <row r="14" spans="1:5" ht="14.25" customHeight="1" x14ac:dyDescent="0.25">
      <c r="A14" s="70" t="s">
        <v>2</v>
      </c>
      <c r="B14" s="73"/>
      <c r="C14" s="73"/>
      <c r="D14" s="73"/>
      <c r="E14" s="73"/>
    </row>
    <row r="15" spans="1:5" ht="12" customHeight="1" x14ac:dyDescent="0.25">
      <c r="A15" s="68" t="s">
        <v>23</v>
      </c>
      <c r="B15" s="68"/>
      <c r="C15" s="68"/>
      <c r="D15" s="68"/>
      <c r="E15" s="68"/>
    </row>
    <row r="16" spans="1:5" ht="15" customHeight="1" x14ac:dyDescent="0.25">
      <c r="A16" s="70" t="s">
        <v>16</v>
      </c>
      <c r="B16" s="73"/>
      <c r="C16" s="73"/>
      <c r="D16" s="73"/>
      <c r="E16" s="73"/>
    </row>
    <row r="17" spans="1:7" ht="31.5" customHeight="1" x14ac:dyDescent="0.25">
      <c r="A17" s="68" t="s">
        <v>17</v>
      </c>
      <c r="B17" s="68"/>
      <c r="C17" s="68"/>
      <c r="D17" s="68"/>
      <c r="E17" s="68"/>
    </row>
    <row r="18" spans="1:7" x14ac:dyDescent="0.25">
      <c r="A18" s="68" t="s">
        <v>28</v>
      </c>
      <c r="B18" s="68"/>
      <c r="C18" s="68"/>
      <c r="D18" s="68"/>
      <c r="E18" s="68"/>
    </row>
    <row r="19" spans="1:7" ht="35.25" customHeight="1" x14ac:dyDescent="0.25">
      <c r="A19" s="69" t="s">
        <v>29</v>
      </c>
      <c r="B19" s="69"/>
      <c r="C19" s="69"/>
      <c r="D19" s="69"/>
      <c r="E19" s="69"/>
    </row>
    <row r="20" spans="1:7" ht="14.25" customHeight="1" x14ac:dyDescent="0.25">
      <c r="A20" s="69"/>
      <c r="B20" s="69"/>
      <c r="C20" s="69"/>
      <c r="D20" s="69"/>
      <c r="E20" s="69"/>
      <c r="F20" s="2">
        <f>67.9+3218.3</f>
        <v>3286.2000000000003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6" t="s">
        <v>47</v>
      </c>
      <c r="B22" s="8" t="s">
        <v>45</v>
      </c>
      <c r="C22" s="3" t="s">
        <v>4</v>
      </c>
      <c r="D22" s="3">
        <v>14.15</v>
      </c>
      <c r="E22" s="7">
        <f>D22*F20*G20</f>
        <v>139499.19</v>
      </c>
    </row>
    <row r="23" spans="1:7" x14ac:dyDescent="0.25">
      <c r="A23" s="6" t="s">
        <v>43</v>
      </c>
      <c r="B23" s="8" t="s">
        <v>24</v>
      </c>
      <c r="C23" s="3" t="s">
        <v>4</v>
      </c>
      <c r="D23" s="3">
        <v>5.42</v>
      </c>
      <c r="E23" s="7">
        <f>D23*F20*G20</f>
        <v>53433.612000000008</v>
      </c>
      <c r="G23" s="18"/>
    </row>
    <row r="24" spans="1:7" ht="25.5" x14ac:dyDescent="0.25">
      <c r="A24" s="6" t="s">
        <v>56</v>
      </c>
      <c r="B24" s="8" t="s">
        <v>57</v>
      </c>
      <c r="C24" s="3" t="s">
        <v>32</v>
      </c>
      <c r="D24" s="3"/>
      <c r="E24" s="7">
        <v>2964.78</v>
      </c>
      <c r="G24" s="18"/>
    </row>
    <row r="25" spans="1:7" x14ac:dyDescent="0.25">
      <c r="A25" s="6" t="s">
        <v>52</v>
      </c>
      <c r="B25" s="8" t="s">
        <v>79</v>
      </c>
      <c r="C25" s="3" t="s">
        <v>32</v>
      </c>
      <c r="D25" s="3"/>
      <c r="E25" s="7">
        <v>7536.55</v>
      </c>
      <c r="G25" s="18"/>
    </row>
    <row r="26" spans="1:7" x14ac:dyDescent="0.25">
      <c r="A26" s="6" t="s">
        <v>53</v>
      </c>
      <c r="B26" s="8" t="s">
        <v>79</v>
      </c>
      <c r="C26" s="3" t="s">
        <v>32</v>
      </c>
      <c r="D26" s="3"/>
      <c r="E26" s="7">
        <v>2331.8000000000002</v>
      </c>
      <c r="G26" s="18"/>
    </row>
    <row r="27" spans="1:7" x14ac:dyDescent="0.25">
      <c r="A27" s="6" t="s">
        <v>54</v>
      </c>
      <c r="B27" s="8" t="s">
        <v>79</v>
      </c>
      <c r="C27" s="3" t="s">
        <v>32</v>
      </c>
      <c r="D27" s="3"/>
      <c r="E27" s="7">
        <v>2075.7600000000002</v>
      </c>
      <c r="G27" s="18"/>
    </row>
    <row r="28" spans="1:7" x14ac:dyDescent="0.25">
      <c r="A28" s="6" t="s">
        <v>30</v>
      </c>
      <c r="B28" s="8" t="s">
        <v>79</v>
      </c>
      <c r="C28" s="3" t="s">
        <v>32</v>
      </c>
      <c r="D28" s="3"/>
      <c r="E28" s="7">
        <f>100+2817.82</f>
        <v>2917.82</v>
      </c>
      <c r="G28" s="18"/>
    </row>
    <row r="29" spans="1:7" x14ac:dyDescent="0.25">
      <c r="A29" s="9" t="s">
        <v>89</v>
      </c>
      <c r="B29" s="33" t="s">
        <v>80</v>
      </c>
      <c r="C29" s="3" t="s">
        <v>32</v>
      </c>
      <c r="D29" s="33"/>
      <c r="E29" s="7">
        <v>13159.08</v>
      </c>
      <c r="G29" s="18"/>
    </row>
    <row r="30" spans="1:7" x14ac:dyDescent="0.25">
      <c r="A30" s="9" t="s">
        <v>87</v>
      </c>
      <c r="B30" s="33" t="s">
        <v>80</v>
      </c>
      <c r="C30" s="3" t="s">
        <v>32</v>
      </c>
      <c r="D30" s="33"/>
      <c r="E30" s="7">
        <v>1837.68</v>
      </c>
      <c r="G30" s="18"/>
    </row>
    <row r="31" spans="1:7" ht="30" x14ac:dyDescent="0.25">
      <c r="A31" s="9" t="s">
        <v>88</v>
      </c>
      <c r="B31" s="33" t="s">
        <v>81</v>
      </c>
      <c r="C31" s="3" t="s">
        <v>32</v>
      </c>
      <c r="D31" s="33"/>
      <c r="E31" s="7">
        <v>8741.84</v>
      </c>
      <c r="G31" s="18"/>
    </row>
    <row r="32" spans="1:7" x14ac:dyDescent="0.25">
      <c r="A32" s="9" t="s">
        <v>86</v>
      </c>
      <c r="B32" s="33" t="s">
        <v>81</v>
      </c>
      <c r="C32" s="3" t="s">
        <v>32</v>
      </c>
      <c r="D32" s="33"/>
      <c r="E32" s="7">
        <v>20582.05</v>
      </c>
      <c r="G32" s="18"/>
    </row>
    <row r="33" spans="1:7" x14ac:dyDescent="0.25">
      <c r="A33" s="9" t="s">
        <v>84</v>
      </c>
      <c r="B33" s="33" t="s">
        <v>81</v>
      </c>
      <c r="C33" s="3" t="s">
        <v>51</v>
      </c>
      <c r="D33" s="33">
        <v>1</v>
      </c>
      <c r="E33" s="7">
        <f>D33*235.95</f>
        <v>235.95</v>
      </c>
      <c r="G33" s="18"/>
    </row>
    <row r="34" spans="1:7" ht="30" x14ac:dyDescent="0.25">
      <c r="A34" s="9" t="s">
        <v>85</v>
      </c>
      <c r="B34" s="33" t="s">
        <v>81</v>
      </c>
      <c r="C34" s="3" t="s">
        <v>51</v>
      </c>
      <c r="D34" s="33">
        <v>4</v>
      </c>
      <c r="E34" s="7">
        <f>D34*235.95</f>
        <v>943.8</v>
      </c>
      <c r="G34" s="18"/>
    </row>
    <row r="35" spans="1:7" s="14" customFormat="1" ht="14.25" x14ac:dyDescent="0.2">
      <c r="A35" s="10" t="s">
        <v>33</v>
      </c>
      <c r="B35" s="11"/>
      <c r="C35" s="12"/>
      <c r="D35" s="12"/>
      <c r="E35" s="13">
        <f>SUM(E22:E34)</f>
        <v>256259.91199999998</v>
      </c>
    </row>
    <row r="37" spans="1:7" ht="33" customHeight="1" x14ac:dyDescent="0.25">
      <c r="A37" s="75" t="s">
        <v>82</v>
      </c>
      <c r="B37" s="75"/>
      <c r="C37" s="75"/>
      <c r="D37" s="75"/>
      <c r="E37" s="75"/>
    </row>
    <row r="38" spans="1:7" ht="31.5" customHeight="1" x14ac:dyDescent="0.25">
      <c r="A38" s="68" t="s">
        <v>21</v>
      </c>
      <c r="B38" s="68"/>
      <c r="C38" s="68"/>
      <c r="D38" s="68"/>
      <c r="E38" s="68"/>
    </row>
    <row r="39" spans="1:7" x14ac:dyDescent="0.25">
      <c r="A39" s="68" t="s">
        <v>20</v>
      </c>
      <c r="B39" s="68"/>
      <c r="C39" s="68"/>
      <c r="D39" s="68"/>
      <c r="E39" s="68"/>
    </row>
    <row r="40" spans="1:7" ht="33" customHeight="1" x14ac:dyDescent="0.25">
      <c r="A40" s="68" t="s">
        <v>36</v>
      </c>
      <c r="B40" s="68"/>
      <c r="C40" s="68"/>
      <c r="D40" s="68"/>
      <c r="E40" s="68"/>
    </row>
    <row r="41" spans="1:7" ht="9.75" customHeight="1" x14ac:dyDescent="0.25">
      <c r="A41" s="68" t="s">
        <v>18</v>
      </c>
      <c r="B41" s="68"/>
      <c r="C41" s="68"/>
      <c r="D41" s="68"/>
      <c r="E41" s="68"/>
    </row>
    <row r="42" spans="1:7" x14ac:dyDescent="0.25">
      <c r="A42" s="76" t="s">
        <v>5</v>
      </c>
      <c r="B42" s="76"/>
      <c r="C42" s="76"/>
      <c r="D42" s="76"/>
      <c r="E42" s="76"/>
    </row>
    <row r="43" spans="1:7" ht="9" customHeight="1" x14ac:dyDescent="0.25">
      <c r="A43" s="68" t="s">
        <v>18</v>
      </c>
      <c r="B43" s="68"/>
      <c r="C43" s="68"/>
      <c r="D43" s="68"/>
      <c r="E43" s="68"/>
    </row>
    <row r="44" spans="1:7" x14ac:dyDescent="0.25">
      <c r="A44" s="77" t="s">
        <v>34</v>
      </c>
      <c r="B44" s="77"/>
      <c r="C44" s="77"/>
      <c r="D44" s="77"/>
      <c r="E44" s="77"/>
    </row>
    <row r="45" spans="1:7" x14ac:dyDescent="0.25">
      <c r="B45" s="74" t="s">
        <v>19</v>
      </c>
      <c r="C45" s="74"/>
      <c r="D45" s="74"/>
      <c r="E45" s="5" t="s">
        <v>6</v>
      </c>
    </row>
    <row r="46" spans="1:7" x14ac:dyDescent="0.25">
      <c r="A46" s="30"/>
      <c r="B46" s="30"/>
      <c r="C46" s="30"/>
      <c r="D46" s="30"/>
      <c r="E46" s="30"/>
    </row>
    <row r="47" spans="1:7" x14ac:dyDescent="0.25">
      <c r="A47" s="77" t="s">
        <v>35</v>
      </c>
      <c r="B47" s="77"/>
      <c r="C47" s="77"/>
      <c r="D47" s="77"/>
      <c r="E47" s="77"/>
    </row>
    <row r="48" spans="1:7" x14ac:dyDescent="0.25">
      <c r="B48" s="74" t="s">
        <v>19</v>
      </c>
      <c r="C48" s="74"/>
      <c r="D48" s="74"/>
      <c r="E48" s="5" t="s">
        <v>6</v>
      </c>
    </row>
    <row r="49" spans="1:2" x14ac:dyDescent="0.25">
      <c r="A49" s="2" t="s">
        <v>40</v>
      </c>
    </row>
    <row r="50" spans="1:2" x14ac:dyDescent="0.25">
      <c r="A50" s="2" t="s">
        <v>46</v>
      </c>
    </row>
    <row r="51" spans="1:2" x14ac:dyDescent="0.25">
      <c r="A51" s="14" t="s">
        <v>37</v>
      </c>
    </row>
    <row r="52" spans="1:2" x14ac:dyDescent="0.25">
      <c r="A52" s="14" t="s">
        <v>44</v>
      </c>
      <c r="B52" s="15">
        <f>'2кв'!B58</f>
        <v>17228.989999999903</v>
      </c>
    </row>
    <row r="53" spans="1:2" ht="30" customHeight="1" x14ac:dyDescent="0.25">
      <c r="A53" s="29" t="s">
        <v>83</v>
      </c>
      <c r="B53" s="16"/>
    </row>
    <row r="54" spans="1:2" x14ac:dyDescent="0.25">
      <c r="A54" s="2" t="s">
        <v>38</v>
      </c>
      <c r="B54" s="16">
        <f>213871.34-153.05</f>
        <v>213718.29</v>
      </c>
    </row>
    <row r="55" spans="1:2" x14ac:dyDescent="0.25">
      <c r="A55" s="2" t="s">
        <v>42</v>
      </c>
      <c r="B55" s="25">
        <v>10373.290000000001</v>
      </c>
    </row>
    <row r="56" spans="1:2" x14ac:dyDescent="0.25">
      <c r="A56" s="2" t="s">
        <v>49</v>
      </c>
      <c r="B56" s="16">
        <f>350*3</f>
        <v>1050</v>
      </c>
    </row>
    <row r="57" spans="1:2" x14ac:dyDescent="0.25">
      <c r="A57" s="2" t="s">
        <v>48</v>
      </c>
      <c r="B57" s="16">
        <f>3*330</f>
        <v>990</v>
      </c>
    </row>
    <row r="58" spans="1:2" x14ac:dyDescent="0.25">
      <c r="A58" s="2" t="s">
        <v>50</v>
      </c>
      <c r="B58" s="16">
        <f>3*200</f>
        <v>600</v>
      </c>
    </row>
    <row r="59" spans="1:2" ht="30" x14ac:dyDescent="0.25">
      <c r="A59" s="29" t="s">
        <v>41</v>
      </c>
      <c r="B59" s="16">
        <f>E35</f>
        <v>256259.91199999998</v>
      </c>
    </row>
    <row r="60" spans="1:2" x14ac:dyDescent="0.25">
      <c r="A60" s="17" t="s">
        <v>39</v>
      </c>
      <c r="B60" s="34">
        <f>B52+B54+B55+B56+B57+B58-B59</f>
        <v>-12299.342000000062</v>
      </c>
    </row>
    <row r="62" spans="1:2" x14ac:dyDescent="0.25">
      <c r="B62" s="18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8:D48"/>
    <mergeCell ref="A20:E20"/>
    <mergeCell ref="A37:E37"/>
    <mergeCell ref="A38:E38"/>
    <mergeCell ref="A39:E39"/>
    <mergeCell ref="A40:E40"/>
    <mergeCell ref="A41:E41"/>
    <mergeCell ref="A42:E42"/>
    <mergeCell ref="A43:E43"/>
    <mergeCell ref="A44:E44"/>
    <mergeCell ref="B45:D45"/>
    <mergeCell ref="A47:E47"/>
  </mergeCells>
  <printOptions horizontalCentered="1"/>
  <pageMargins left="0.11811023622047245" right="0.11811023622047245" top="0.15748031496062992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BreakPreview" topLeftCell="A22" zoomScaleSheetLayoutView="100" workbookViewId="0">
      <selection activeCell="E35" sqref="E3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4.85546875" style="2" bestFit="1" customWidth="1"/>
    <col min="8" max="8" width="11.5703125" style="2" customWidth="1"/>
    <col min="9" max="16384" width="9.140625" style="2"/>
  </cols>
  <sheetData>
    <row r="1" spans="1:5" ht="15.75" x14ac:dyDescent="0.25">
      <c r="A1" s="63" t="s">
        <v>11</v>
      </c>
      <c r="B1" s="63"/>
      <c r="C1" s="63"/>
      <c r="D1" s="63"/>
      <c r="E1" s="63"/>
    </row>
    <row r="2" spans="1:5" ht="28.5" customHeight="1" x14ac:dyDescent="0.25">
      <c r="A2" s="64" t="s">
        <v>12</v>
      </c>
      <c r="B2" s="65"/>
      <c r="C2" s="65"/>
      <c r="D2" s="65"/>
      <c r="E2" s="65"/>
    </row>
    <row r="3" spans="1:5" ht="13.5" customHeight="1" x14ac:dyDescent="0.25">
      <c r="A3" s="66" t="s">
        <v>90</v>
      </c>
      <c r="B3" s="66"/>
      <c r="C3" s="66"/>
      <c r="D3" s="66"/>
      <c r="E3" s="66"/>
    </row>
    <row r="4" spans="1:5" s="1" customFormat="1" ht="15.75" x14ac:dyDescent="0.25">
      <c r="A4" s="32" t="s">
        <v>13</v>
      </c>
      <c r="B4" s="4"/>
      <c r="C4" s="4"/>
      <c r="D4" s="78" t="s">
        <v>91</v>
      </c>
      <c r="E4" s="78"/>
    </row>
    <row r="5" spans="1:5" ht="15.75" customHeight="1" x14ac:dyDescent="0.25">
      <c r="A5" s="37"/>
      <c r="B5" s="4"/>
      <c r="C5" s="4"/>
      <c r="D5" s="4"/>
      <c r="E5" s="4"/>
    </row>
    <row r="6" spans="1:5" x14ac:dyDescent="0.25">
      <c r="A6" s="68" t="s">
        <v>0</v>
      </c>
      <c r="B6" s="68"/>
      <c r="C6" s="68"/>
      <c r="D6" s="68"/>
      <c r="E6" s="68"/>
    </row>
    <row r="7" spans="1:5" x14ac:dyDescent="0.25">
      <c r="A7" s="62" t="s">
        <v>25</v>
      </c>
      <c r="B7" s="62"/>
      <c r="C7" s="62"/>
      <c r="D7" s="62"/>
      <c r="E7" s="62"/>
    </row>
    <row r="8" spans="1:5" x14ac:dyDescent="0.25">
      <c r="A8" s="70" t="s">
        <v>1</v>
      </c>
      <c r="B8" s="70"/>
      <c r="C8" s="70"/>
      <c r="D8" s="70"/>
      <c r="E8" s="70"/>
    </row>
    <row r="9" spans="1:5" ht="18" customHeight="1" x14ac:dyDescent="0.25">
      <c r="A9" s="68" t="s">
        <v>26</v>
      </c>
      <c r="B9" s="68"/>
      <c r="C9" s="68"/>
      <c r="D9" s="68"/>
      <c r="E9" s="68"/>
    </row>
    <row r="10" spans="1:5" ht="27" customHeight="1" x14ac:dyDescent="0.25">
      <c r="A10" s="71" t="s">
        <v>14</v>
      </c>
      <c r="B10" s="72"/>
      <c r="C10" s="72"/>
      <c r="D10" s="72"/>
      <c r="E10" s="72"/>
    </row>
    <row r="11" spans="1:5" ht="32.25" customHeight="1" x14ac:dyDescent="0.25">
      <c r="A11" s="68" t="s">
        <v>27</v>
      </c>
      <c r="B11" s="68"/>
      <c r="C11" s="68"/>
      <c r="D11" s="68"/>
      <c r="E11" s="68"/>
    </row>
    <row r="12" spans="1:5" ht="16.5" customHeight="1" x14ac:dyDescent="0.25">
      <c r="A12" s="70" t="s">
        <v>15</v>
      </c>
      <c r="B12" s="73"/>
      <c r="C12" s="73"/>
      <c r="D12" s="73"/>
      <c r="E12" s="73"/>
    </row>
    <row r="13" spans="1:5" x14ac:dyDescent="0.25">
      <c r="A13" s="68" t="s">
        <v>22</v>
      </c>
      <c r="B13" s="68"/>
      <c r="C13" s="68"/>
      <c r="D13" s="68"/>
      <c r="E13" s="68"/>
    </row>
    <row r="14" spans="1:5" ht="14.25" customHeight="1" x14ac:dyDescent="0.25">
      <c r="A14" s="70" t="s">
        <v>2</v>
      </c>
      <c r="B14" s="73"/>
      <c r="C14" s="73"/>
      <c r="D14" s="73"/>
      <c r="E14" s="73"/>
    </row>
    <row r="15" spans="1:5" ht="12" customHeight="1" x14ac:dyDescent="0.25">
      <c r="A15" s="68" t="s">
        <v>23</v>
      </c>
      <c r="B15" s="68"/>
      <c r="C15" s="68"/>
      <c r="D15" s="68"/>
      <c r="E15" s="68"/>
    </row>
    <row r="16" spans="1:5" ht="15" customHeight="1" x14ac:dyDescent="0.25">
      <c r="A16" s="70" t="s">
        <v>16</v>
      </c>
      <c r="B16" s="73"/>
      <c r="C16" s="73"/>
      <c r="D16" s="73"/>
      <c r="E16" s="73"/>
    </row>
    <row r="17" spans="1:7" ht="31.5" customHeight="1" x14ac:dyDescent="0.25">
      <c r="A17" s="68" t="s">
        <v>17</v>
      </c>
      <c r="B17" s="68"/>
      <c r="C17" s="68"/>
      <c r="D17" s="68"/>
      <c r="E17" s="68"/>
    </row>
    <row r="18" spans="1:7" x14ac:dyDescent="0.25">
      <c r="A18" s="68" t="s">
        <v>28</v>
      </c>
      <c r="B18" s="68"/>
      <c r="C18" s="68"/>
      <c r="D18" s="68"/>
      <c r="E18" s="68"/>
    </row>
    <row r="19" spans="1:7" ht="35.25" customHeight="1" x14ac:dyDescent="0.25">
      <c r="A19" s="69" t="s">
        <v>29</v>
      </c>
      <c r="B19" s="69"/>
      <c r="C19" s="69"/>
      <c r="D19" s="69"/>
      <c r="E19" s="69"/>
    </row>
    <row r="20" spans="1:7" ht="14.25" customHeight="1" x14ac:dyDescent="0.25">
      <c r="A20" s="69"/>
      <c r="B20" s="69"/>
      <c r="C20" s="69"/>
      <c r="D20" s="69"/>
      <c r="E20" s="69"/>
      <c r="F20" s="2">
        <f>67.9+3218.3</f>
        <v>3286.2000000000003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6" t="s">
        <v>47</v>
      </c>
      <c r="B22" s="8" t="s">
        <v>45</v>
      </c>
      <c r="C22" s="3" t="s">
        <v>4</v>
      </c>
      <c r="D22" s="3">
        <v>14.15</v>
      </c>
      <c r="E22" s="7">
        <f>D22*F20*G20</f>
        <v>139499.19</v>
      </c>
    </row>
    <row r="23" spans="1:7" x14ac:dyDescent="0.25">
      <c r="A23" s="6" t="s">
        <v>43</v>
      </c>
      <c r="B23" s="8" t="s">
        <v>24</v>
      </c>
      <c r="C23" s="3" t="s">
        <v>4</v>
      </c>
      <c r="D23" s="3">
        <v>5.42</v>
      </c>
      <c r="E23" s="7">
        <f>D23*F20*G20</f>
        <v>53433.612000000008</v>
      </c>
      <c r="G23" s="18"/>
    </row>
    <row r="24" spans="1:7" ht="25.5" x14ac:dyDescent="0.25">
      <c r="A24" s="6" t="s">
        <v>56</v>
      </c>
      <c r="B24" s="8" t="s">
        <v>57</v>
      </c>
      <c r="C24" s="3" t="s">
        <v>32</v>
      </c>
      <c r="D24" s="3"/>
      <c r="E24" s="7">
        <v>0</v>
      </c>
      <c r="G24" s="18"/>
    </row>
    <row r="25" spans="1:7" x14ac:dyDescent="0.25">
      <c r="A25" s="6" t="s">
        <v>52</v>
      </c>
      <c r="B25" s="8" t="s">
        <v>79</v>
      </c>
      <c r="C25" s="3" t="s">
        <v>32</v>
      </c>
      <c r="D25" s="3"/>
      <c r="E25" s="7">
        <v>3252.46</v>
      </c>
      <c r="G25" s="18"/>
    </row>
    <row r="26" spans="1:7" x14ac:dyDescent="0.25">
      <c r="A26" s="6" t="s">
        <v>53</v>
      </c>
      <c r="B26" s="8" t="s">
        <v>79</v>
      </c>
      <c r="C26" s="3" t="s">
        <v>32</v>
      </c>
      <c r="D26" s="3"/>
      <c r="E26" s="7">
        <v>1668.85</v>
      </c>
      <c r="G26" s="18"/>
    </row>
    <row r="27" spans="1:7" x14ac:dyDescent="0.25">
      <c r="A27" s="6" t="s">
        <v>54</v>
      </c>
      <c r="B27" s="8" t="s">
        <v>79</v>
      </c>
      <c r="C27" s="3" t="s">
        <v>32</v>
      </c>
      <c r="D27" s="3"/>
      <c r="E27" s="7">
        <v>5171.22</v>
      </c>
      <c r="G27" s="18"/>
    </row>
    <row r="28" spans="1:7" x14ac:dyDescent="0.25">
      <c r="A28" s="6" t="s">
        <v>30</v>
      </c>
      <c r="B28" s="8" t="s">
        <v>79</v>
      </c>
      <c r="C28" s="3" t="s">
        <v>32</v>
      </c>
      <c r="D28" s="3"/>
      <c r="E28" s="7">
        <f>1327.79+900</f>
        <v>2227.79</v>
      </c>
      <c r="G28" s="18"/>
    </row>
    <row r="29" spans="1:7" ht="45" x14ac:dyDescent="0.25">
      <c r="A29" s="39" t="s">
        <v>94</v>
      </c>
      <c r="B29" s="8" t="s">
        <v>96</v>
      </c>
      <c r="C29" s="3" t="s">
        <v>32</v>
      </c>
      <c r="D29" s="3"/>
      <c r="E29" s="7">
        <v>4438.1400000000003</v>
      </c>
      <c r="G29" s="18"/>
    </row>
    <row r="30" spans="1:7" ht="16.5" customHeight="1" x14ac:dyDescent="0.25">
      <c r="A30" s="39" t="s">
        <v>92</v>
      </c>
      <c r="B30" s="8" t="s">
        <v>96</v>
      </c>
      <c r="C30" s="3" t="s">
        <v>51</v>
      </c>
      <c r="D30" s="3">
        <v>9</v>
      </c>
      <c r="E30" s="7">
        <f>D30*235.95</f>
        <v>2123.5499999999997</v>
      </c>
      <c r="G30" s="18"/>
    </row>
    <row r="31" spans="1:7" ht="30" x14ac:dyDescent="0.25">
      <c r="A31" s="9" t="s">
        <v>95</v>
      </c>
      <c r="B31" s="8" t="s">
        <v>96</v>
      </c>
      <c r="C31" s="3" t="s">
        <v>51</v>
      </c>
      <c r="D31" s="3">
        <v>3</v>
      </c>
      <c r="E31" s="7">
        <f t="shared" ref="E31:E33" si="0">D31*235.95</f>
        <v>707.84999999999991</v>
      </c>
      <c r="G31" s="18"/>
    </row>
    <row r="32" spans="1:7" ht="30" x14ac:dyDescent="0.25">
      <c r="A32" s="9" t="s">
        <v>93</v>
      </c>
      <c r="B32" s="8" t="s">
        <v>97</v>
      </c>
      <c r="C32" s="3" t="s">
        <v>51</v>
      </c>
      <c r="D32" s="3">
        <v>6</v>
      </c>
      <c r="E32" s="7">
        <f>D32*235.95</f>
        <v>1415.6999999999998</v>
      </c>
      <c r="G32" s="18"/>
    </row>
    <row r="33" spans="1:7" x14ac:dyDescent="0.25">
      <c r="A33" s="9" t="s">
        <v>63</v>
      </c>
      <c r="B33" s="8" t="s">
        <v>97</v>
      </c>
      <c r="C33" s="3" t="s">
        <v>51</v>
      </c>
      <c r="D33" s="3">
        <v>4</v>
      </c>
      <c r="E33" s="7">
        <f t="shared" si="0"/>
        <v>943.8</v>
      </c>
      <c r="G33" s="18"/>
    </row>
    <row r="34" spans="1:7" s="14" customFormat="1" ht="14.25" x14ac:dyDescent="0.2">
      <c r="A34" s="10" t="s">
        <v>33</v>
      </c>
      <c r="B34" s="11"/>
      <c r="C34" s="12"/>
      <c r="D34" s="12"/>
      <c r="E34" s="13">
        <f>SUM(E22:E33)</f>
        <v>214882.16200000004</v>
      </c>
    </row>
    <row r="36" spans="1:7" ht="33" customHeight="1" x14ac:dyDescent="0.25">
      <c r="A36" s="75" t="s">
        <v>98</v>
      </c>
      <c r="B36" s="75"/>
      <c r="C36" s="75"/>
      <c r="D36" s="75"/>
      <c r="E36" s="75"/>
    </row>
    <row r="37" spans="1:7" ht="31.5" customHeight="1" x14ac:dyDescent="0.25">
      <c r="A37" s="68" t="s">
        <v>21</v>
      </c>
      <c r="B37" s="68"/>
      <c r="C37" s="68"/>
      <c r="D37" s="68"/>
      <c r="E37" s="68"/>
    </row>
    <row r="38" spans="1:7" x14ac:dyDescent="0.25">
      <c r="A38" s="68" t="s">
        <v>20</v>
      </c>
      <c r="B38" s="68"/>
      <c r="C38" s="68"/>
      <c r="D38" s="68"/>
      <c r="E38" s="68"/>
    </row>
    <row r="39" spans="1:7" ht="33" customHeight="1" x14ac:dyDescent="0.25">
      <c r="A39" s="68" t="s">
        <v>36</v>
      </c>
      <c r="B39" s="68"/>
      <c r="C39" s="68"/>
      <c r="D39" s="68"/>
      <c r="E39" s="68"/>
    </row>
    <row r="40" spans="1:7" ht="9.75" customHeight="1" x14ac:dyDescent="0.25">
      <c r="A40" s="68" t="s">
        <v>18</v>
      </c>
      <c r="B40" s="68"/>
      <c r="C40" s="68"/>
      <c r="D40" s="68"/>
      <c r="E40" s="68"/>
    </row>
    <row r="41" spans="1:7" x14ac:dyDescent="0.25">
      <c r="A41" s="76" t="s">
        <v>5</v>
      </c>
      <c r="B41" s="76"/>
      <c r="C41" s="76"/>
      <c r="D41" s="76"/>
      <c r="E41" s="76"/>
    </row>
    <row r="42" spans="1:7" ht="9" customHeight="1" x14ac:dyDescent="0.25">
      <c r="A42" s="68" t="s">
        <v>18</v>
      </c>
      <c r="B42" s="68"/>
      <c r="C42" s="68"/>
      <c r="D42" s="68"/>
      <c r="E42" s="68"/>
    </row>
    <row r="43" spans="1:7" x14ac:dyDescent="0.25">
      <c r="A43" s="77" t="s">
        <v>34</v>
      </c>
      <c r="B43" s="77"/>
      <c r="C43" s="77"/>
      <c r="D43" s="77"/>
      <c r="E43" s="77"/>
    </row>
    <row r="44" spans="1:7" x14ac:dyDescent="0.25">
      <c r="B44" s="74" t="s">
        <v>19</v>
      </c>
      <c r="C44" s="74"/>
      <c r="D44" s="74"/>
      <c r="E44" s="5" t="s">
        <v>6</v>
      </c>
    </row>
    <row r="45" spans="1:7" x14ac:dyDescent="0.25">
      <c r="A45" s="36"/>
      <c r="B45" s="36"/>
      <c r="C45" s="36"/>
      <c r="D45" s="36"/>
      <c r="E45" s="36"/>
    </row>
    <row r="46" spans="1:7" x14ac:dyDescent="0.25">
      <c r="A46" s="77" t="s">
        <v>35</v>
      </c>
      <c r="B46" s="77"/>
      <c r="C46" s="77"/>
      <c r="D46" s="77"/>
      <c r="E46" s="77"/>
    </row>
    <row r="47" spans="1:7" x14ac:dyDescent="0.25">
      <c r="B47" s="74" t="s">
        <v>19</v>
      </c>
      <c r="C47" s="74"/>
      <c r="D47" s="74"/>
      <c r="E47" s="5" t="s">
        <v>6</v>
      </c>
    </row>
    <row r="48" spans="1:7" x14ac:dyDescent="0.25">
      <c r="A48" s="2" t="s">
        <v>40</v>
      </c>
    </row>
    <row r="49" spans="1:2" x14ac:dyDescent="0.25">
      <c r="A49" s="2" t="s">
        <v>46</v>
      </c>
    </row>
    <row r="50" spans="1:2" x14ac:dyDescent="0.25">
      <c r="A50" s="14" t="s">
        <v>37</v>
      </c>
    </row>
    <row r="51" spans="1:2" x14ac:dyDescent="0.25">
      <c r="A51" s="14" t="s">
        <v>44</v>
      </c>
      <c r="B51" s="40">
        <f>'3кв'!B60</f>
        <v>-12299.342000000062</v>
      </c>
    </row>
    <row r="52" spans="1:2" ht="30" x14ac:dyDescent="0.25">
      <c r="A52" s="38" t="s">
        <v>99</v>
      </c>
      <c r="B52" s="16"/>
    </row>
    <row r="53" spans="1:2" x14ac:dyDescent="0.25">
      <c r="A53" s="2" t="s">
        <v>38</v>
      </c>
      <c r="B53" s="16">
        <v>215322.88</v>
      </c>
    </row>
    <row r="54" spans="1:2" x14ac:dyDescent="0.25">
      <c r="A54" s="2" t="s">
        <v>42</v>
      </c>
      <c r="B54" s="25">
        <f>4761.88-35.62</f>
        <v>4726.26</v>
      </c>
    </row>
    <row r="55" spans="1:2" x14ac:dyDescent="0.25">
      <c r="A55" s="2" t="s">
        <v>49</v>
      </c>
      <c r="B55" s="16">
        <f>350*3</f>
        <v>1050</v>
      </c>
    </row>
    <row r="56" spans="1:2" x14ac:dyDescent="0.25">
      <c r="A56" s="2" t="s">
        <v>48</v>
      </c>
      <c r="B56" s="16">
        <f>3*330</f>
        <v>990</v>
      </c>
    </row>
    <row r="57" spans="1:2" x14ac:dyDescent="0.25">
      <c r="A57" s="2" t="s">
        <v>50</v>
      </c>
      <c r="B57" s="16">
        <f>3*200</f>
        <v>600</v>
      </c>
    </row>
    <row r="58" spans="1:2" ht="30" x14ac:dyDescent="0.25">
      <c r="A58" s="35" t="s">
        <v>41</v>
      </c>
      <c r="B58" s="16">
        <f>E34</f>
        <v>214882.16200000004</v>
      </c>
    </row>
    <row r="59" spans="1:2" x14ac:dyDescent="0.25">
      <c r="A59" s="17" t="s">
        <v>39</v>
      </c>
      <c r="B59" s="34">
        <f>B51+B53+B54+B55+B56+B57-B58</f>
        <v>-4492.3640000000887</v>
      </c>
    </row>
    <row r="61" spans="1:2" x14ac:dyDescent="0.25">
      <c r="B61" s="18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7:D47"/>
    <mergeCell ref="A20:E20"/>
    <mergeCell ref="A36:E36"/>
    <mergeCell ref="A37:E37"/>
    <mergeCell ref="A38:E38"/>
    <mergeCell ref="A39:E39"/>
    <mergeCell ref="A40:E40"/>
    <mergeCell ref="A41:E41"/>
    <mergeCell ref="A42:E42"/>
    <mergeCell ref="A43:E43"/>
    <mergeCell ref="B44:D44"/>
    <mergeCell ref="A46:E46"/>
  </mergeCells>
  <printOptions horizontalCentered="1"/>
  <pageMargins left="0.11811023622047245" right="0.11811023622047245" top="0.15748031496062992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view="pageBreakPreview" topLeftCell="A28" zoomScaleSheetLayoutView="100" workbookViewId="0">
      <selection activeCell="C39" sqref="C39"/>
    </sheetView>
  </sheetViews>
  <sheetFormatPr defaultRowHeight="15.75" x14ac:dyDescent="0.25"/>
  <cols>
    <col min="1" max="1" width="10.5703125" style="1" customWidth="1"/>
    <col min="2" max="2" width="54.28515625" style="1" customWidth="1"/>
    <col min="3" max="3" width="15.28515625" style="60" customWidth="1"/>
    <col min="4" max="4" width="11.85546875" style="1" customWidth="1"/>
    <col min="5" max="5" width="14.7109375" style="1" customWidth="1"/>
    <col min="6" max="6" width="19.28515625" style="1" customWidth="1"/>
    <col min="7" max="7" width="12" style="1" customWidth="1"/>
    <col min="8" max="8" width="13.5703125" style="1" customWidth="1"/>
    <col min="9" max="16384" width="9.140625" style="1"/>
  </cols>
  <sheetData>
    <row r="1" spans="1:5" x14ac:dyDescent="0.25">
      <c r="A1" s="81" t="s">
        <v>100</v>
      </c>
      <c r="B1" s="81"/>
      <c r="C1" s="81"/>
      <c r="D1" s="41"/>
    </row>
    <row r="2" spans="1:5" x14ac:dyDescent="0.25">
      <c r="A2" s="82" t="s">
        <v>101</v>
      </c>
      <c r="B2" s="82"/>
      <c r="C2" s="82"/>
      <c r="D2" s="42"/>
    </row>
    <row r="3" spans="1:5" x14ac:dyDescent="0.25">
      <c r="A3" s="82" t="s">
        <v>115</v>
      </c>
      <c r="B3" s="82"/>
      <c r="C3" s="82"/>
      <c r="D3" s="42"/>
    </row>
    <row r="4" spans="1:5" x14ac:dyDescent="0.25">
      <c r="A4" s="81" t="s">
        <v>102</v>
      </c>
      <c r="B4" s="81"/>
      <c r="C4" s="81"/>
      <c r="D4" s="41"/>
    </row>
    <row r="5" spans="1:5" x14ac:dyDescent="0.25">
      <c r="A5" s="83"/>
      <c r="B5" s="83"/>
      <c r="C5" s="83"/>
    </row>
    <row r="6" spans="1:5" x14ac:dyDescent="0.25">
      <c r="A6" s="42"/>
      <c r="B6" s="43" t="s">
        <v>103</v>
      </c>
      <c r="C6" s="44">
        <f>'1 кв'!B52</f>
        <v>90304.97</v>
      </c>
      <c r="D6" s="45"/>
    </row>
    <row r="7" spans="1:5" x14ac:dyDescent="0.25">
      <c r="A7" s="46" t="s">
        <v>104</v>
      </c>
      <c r="B7" s="43" t="s">
        <v>116</v>
      </c>
      <c r="C7" s="44"/>
      <c r="D7" s="45"/>
    </row>
    <row r="8" spans="1:5" x14ac:dyDescent="0.25">
      <c r="A8" s="42"/>
      <c r="B8" s="47" t="s">
        <v>105</v>
      </c>
      <c r="C8" s="44"/>
      <c r="D8" s="45"/>
    </row>
    <row r="9" spans="1:5" x14ac:dyDescent="0.25">
      <c r="A9" s="42"/>
      <c r="B9" s="6" t="s">
        <v>117</v>
      </c>
      <c r="C9" s="44"/>
      <c r="D9" s="45"/>
    </row>
    <row r="10" spans="1:5" x14ac:dyDescent="0.25">
      <c r="A10" s="42"/>
      <c r="B10" s="6" t="s">
        <v>118</v>
      </c>
      <c r="C10" s="44"/>
      <c r="D10" s="45"/>
    </row>
    <row r="11" spans="1:5" x14ac:dyDescent="0.25">
      <c r="A11" s="42"/>
      <c r="B11" s="6" t="s">
        <v>119</v>
      </c>
      <c r="C11" s="44"/>
      <c r="D11" s="45"/>
    </row>
    <row r="12" spans="1:5" x14ac:dyDescent="0.25">
      <c r="B12" s="48" t="s">
        <v>106</v>
      </c>
      <c r="C12" s="49">
        <f>'1 кв'!B54+'2кв'!B52+'3кв'!B54+'4кв'!B53</f>
        <v>817964.43</v>
      </c>
      <c r="D12" s="50"/>
      <c r="E12" s="51"/>
    </row>
    <row r="13" spans="1:5" x14ac:dyDescent="0.25">
      <c r="A13" s="46"/>
      <c r="B13" s="48" t="s">
        <v>42</v>
      </c>
      <c r="C13" s="49">
        <f>'1 кв'!B55+'2кв'!B53+'3кв'!B55+'4кв'!B54</f>
        <v>28834.950000000004</v>
      </c>
      <c r="D13" s="50"/>
      <c r="E13" s="51"/>
    </row>
    <row r="14" spans="1:5" x14ac:dyDescent="0.25">
      <c r="A14" s="46"/>
      <c r="B14" s="48" t="s">
        <v>49</v>
      </c>
      <c r="C14" s="49">
        <f>'1 кв'!B56+'2кв'!B54+'3кв'!B56+'4кв'!B55</f>
        <v>4200</v>
      </c>
      <c r="D14" s="50"/>
      <c r="E14" s="51"/>
    </row>
    <row r="15" spans="1:5" x14ac:dyDescent="0.25">
      <c r="A15" s="46"/>
      <c r="B15" s="48" t="s">
        <v>48</v>
      </c>
      <c r="C15" s="49">
        <f>'1 кв'!B57+'2кв'!B55+'3кв'!B57+'4кв'!B56</f>
        <v>3960</v>
      </c>
      <c r="D15" s="50"/>
      <c r="E15" s="51"/>
    </row>
    <row r="16" spans="1:5" x14ac:dyDescent="0.25">
      <c r="A16" s="46"/>
      <c r="B16" s="48" t="s">
        <v>50</v>
      </c>
      <c r="C16" s="49">
        <f>'1 кв'!B58+'2кв'!B56+'3кв'!B58+'4кв'!B57</f>
        <v>2400</v>
      </c>
      <c r="D16" s="50"/>
      <c r="E16" s="51"/>
    </row>
    <row r="17" spans="1:5" x14ac:dyDescent="0.25">
      <c r="A17" s="21"/>
      <c r="B17" s="48" t="s">
        <v>107</v>
      </c>
      <c r="C17" s="44">
        <f>SUM(C12:C16)</f>
        <v>857359.38</v>
      </c>
      <c r="D17" s="45"/>
      <c r="E17" s="51"/>
    </row>
    <row r="18" spans="1:5" x14ac:dyDescent="0.25">
      <c r="B18" s="79"/>
      <c r="C18" s="80"/>
      <c r="D18" s="52"/>
    </row>
    <row r="19" spans="1:5" x14ac:dyDescent="0.25">
      <c r="A19" s="53" t="s">
        <v>108</v>
      </c>
      <c r="B19" s="6" t="s">
        <v>47</v>
      </c>
      <c r="C19" s="49">
        <f>'1 кв'!E22+'2кв'!E22+'3кв'!E22+'4кв'!E22</f>
        <v>537293.69999999995</v>
      </c>
      <c r="D19" s="52"/>
    </row>
    <row r="20" spans="1:5" ht="30" x14ac:dyDescent="0.25">
      <c r="A20" s="53"/>
      <c r="B20" s="6" t="s">
        <v>58</v>
      </c>
      <c r="C20" s="49">
        <f>'1 кв'!E23</f>
        <v>5138.04</v>
      </c>
      <c r="D20" s="52"/>
    </row>
    <row r="21" spans="1:5" x14ac:dyDescent="0.25">
      <c r="A21" s="53"/>
      <c r="B21" s="6" t="s">
        <v>43</v>
      </c>
      <c r="C21" s="49">
        <f>'1 кв'!E24+'2кв'!E23+'3кв'!E23+'4кв'!E23</f>
        <v>205453.22400000005</v>
      </c>
      <c r="D21" s="52"/>
    </row>
    <row r="22" spans="1:5" x14ac:dyDescent="0.25">
      <c r="A22" s="53"/>
      <c r="B22" s="6" t="s">
        <v>56</v>
      </c>
      <c r="C22" s="49">
        <f>'1 кв'!E25+'2кв'!E24+'3кв'!E24+'4кв'!E24</f>
        <v>2964.78</v>
      </c>
      <c r="D22" s="52"/>
    </row>
    <row r="23" spans="1:5" x14ac:dyDescent="0.25">
      <c r="A23" s="53"/>
      <c r="B23" s="6" t="s">
        <v>52</v>
      </c>
      <c r="C23" s="49">
        <f>'1 кв'!E26+'2кв'!E25+'3кв'!E25+'4кв'!E25</f>
        <v>23558.989999999998</v>
      </c>
      <c r="D23" s="52"/>
    </row>
    <row r="24" spans="1:5" x14ac:dyDescent="0.25">
      <c r="B24" s="6" t="s">
        <v>53</v>
      </c>
      <c r="C24" s="49">
        <f>'1 кв'!E27+'2кв'!E26+'3кв'!E26+'4кв'!E26</f>
        <v>8944.49</v>
      </c>
      <c r="D24" s="52"/>
      <c r="E24" s="51"/>
    </row>
    <row r="25" spans="1:5" x14ac:dyDescent="0.25">
      <c r="B25" s="6" t="s">
        <v>54</v>
      </c>
      <c r="C25" s="49">
        <f>'1 кв'!E28+'2кв'!E27+'3кв'!E27+'4кв'!E27</f>
        <v>10463.94</v>
      </c>
      <c r="D25" s="52"/>
    </row>
    <row r="26" spans="1:5" x14ac:dyDescent="0.25">
      <c r="A26" s="53"/>
      <c r="B26" s="54" t="s">
        <v>30</v>
      </c>
      <c r="C26" s="49">
        <f>'1 кв'!E29+'2кв'!E28+'3кв'!E28+'4кв'!E28</f>
        <v>9932.48</v>
      </c>
      <c r="D26" s="52"/>
    </row>
    <row r="27" spans="1:5" x14ac:dyDescent="0.25">
      <c r="A27" s="53"/>
      <c r="B27" s="55" t="s">
        <v>120</v>
      </c>
      <c r="C27" s="49">
        <f>'1 кв'!E31+'1 кв'!E32+'1 кв'!E33+'2кв'!E30+'2кв'!E31+'3кв'!E33+'3кв'!E34+'4кв'!E30+'4кв'!E31+'4кв'!E32+'4кв'!E33</f>
        <v>12050.869999999999</v>
      </c>
      <c r="D27" s="52"/>
    </row>
    <row r="28" spans="1:5" x14ac:dyDescent="0.25">
      <c r="A28" s="53"/>
      <c r="B28" s="55" t="s">
        <v>109</v>
      </c>
      <c r="C28" s="49">
        <f>SUM(C30:C37)</f>
        <v>136356.20000000001</v>
      </c>
      <c r="D28" s="52"/>
    </row>
    <row r="29" spans="1:5" x14ac:dyDescent="0.25">
      <c r="A29" s="53"/>
      <c r="B29" s="54" t="s">
        <v>105</v>
      </c>
      <c r="C29" s="49"/>
      <c r="D29" s="52"/>
    </row>
    <row r="30" spans="1:5" x14ac:dyDescent="0.25">
      <c r="A30" s="53"/>
      <c r="B30" s="6" t="s">
        <v>121</v>
      </c>
      <c r="C30" s="49">
        <f>'1 кв'!E30</f>
        <v>77333.27</v>
      </c>
      <c r="D30" s="52"/>
    </row>
    <row r="31" spans="1:5" ht="31.5" x14ac:dyDescent="0.25">
      <c r="A31" s="53"/>
      <c r="B31" s="54" t="s">
        <v>122</v>
      </c>
      <c r="C31" s="49">
        <f>'2кв'!E29</f>
        <v>10264.14</v>
      </c>
      <c r="D31" s="52"/>
    </row>
    <row r="32" spans="1:5" ht="18" customHeight="1" x14ac:dyDescent="0.25">
      <c r="A32" s="53"/>
      <c r="B32" s="54" t="s">
        <v>123</v>
      </c>
      <c r="C32" s="49">
        <f>'3кв'!E29</f>
        <v>13159.08</v>
      </c>
      <c r="D32" s="52"/>
    </row>
    <row r="33" spans="1:6" ht="18" customHeight="1" x14ac:dyDescent="0.25">
      <c r="A33" s="53"/>
      <c r="B33" s="54" t="s">
        <v>124</v>
      </c>
      <c r="C33" s="49">
        <f>'3кв'!E30</f>
        <v>1837.68</v>
      </c>
      <c r="D33" s="52"/>
    </row>
    <row r="34" spans="1:6" ht="18" customHeight="1" x14ac:dyDescent="0.25">
      <c r="A34" s="53"/>
      <c r="B34" s="54" t="s">
        <v>125</v>
      </c>
      <c r="C34" s="49">
        <f>'3кв'!E31</f>
        <v>8741.84</v>
      </c>
      <c r="D34" s="52"/>
    </row>
    <row r="35" spans="1:6" ht="18" customHeight="1" x14ac:dyDescent="0.25">
      <c r="A35" s="53"/>
      <c r="B35" s="54" t="s">
        <v>126</v>
      </c>
      <c r="C35" s="49">
        <f>'3кв'!E32</f>
        <v>20582.05</v>
      </c>
      <c r="D35" s="52"/>
    </row>
    <row r="36" spans="1:6" ht="31.5" x14ac:dyDescent="0.25">
      <c r="A36" s="53"/>
      <c r="B36" s="54" t="s">
        <v>127</v>
      </c>
      <c r="C36" s="49">
        <f>'4кв'!E29</f>
        <v>4438.1400000000003</v>
      </c>
      <c r="D36" s="52"/>
    </row>
    <row r="37" spans="1:6" ht="18" customHeight="1" x14ac:dyDescent="0.25">
      <c r="A37" s="53"/>
      <c r="B37" s="54"/>
      <c r="C37" s="49"/>
      <c r="D37" s="52"/>
    </row>
    <row r="38" spans="1:6" x14ac:dyDescent="0.25">
      <c r="B38" s="56" t="s">
        <v>110</v>
      </c>
      <c r="C38" s="44">
        <f>SUM(C19:C28)</f>
        <v>952156.71399999992</v>
      </c>
      <c r="D38" s="52"/>
      <c r="E38" s="51"/>
      <c r="F38" s="51"/>
    </row>
    <row r="39" spans="1:6" x14ac:dyDescent="0.25">
      <c r="B39" s="57" t="s">
        <v>128</v>
      </c>
      <c r="C39" s="61">
        <f>(C6+C17)-C38</f>
        <v>-4492.3639999999432</v>
      </c>
      <c r="D39" s="52"/>
      <c r="E39" s="51"/>
    </row>
    <row r="40" spans="1:6" x14ac:dyDescent="0.25">
      <c r="B40" s="46" t="s">
        <v>111</v>
      </c>
      <c r="C40" s="46"/>
      <c r="D40" s="52"/>
    </row>
    <row r="41" spans="1:6" x14ac:dyDescent="0.25">
      <c r="B41" s="46" t="s">
        <v>112</v>
      </c>
      <c r="C41" s="46">
        <v>73156.320000000007</v>
      </c>
      <c r="D41" s="52"/>
    </row>
    <row r="42" spans="1:6" x14ac:dyDescent="0.25">
      <c r="B42" s="59" t="s">
        <v>129</v>
      </c>
      <c r="C42" s="59">
        <v>96723.42</v>
      </c>
      <c r="D42" s="52"/>
    </row>
    <row r="43" spans="1:6" x14ac:dyDescent="0.25">
      <c r="B43" s="46" t="s">
        <v>113</v>
      </c>
      <c r="C43" s="46">
        <f>C42-C41</f>
        <v>23567.099999999991</v>
      </c>
      <c r="D43" s="52"/>
    </row>
    <row r="44" spans="1:6" x14ac:dyDescent="0.25">
      <c r="B44" s="46"/>
      <c r="C44" s="58"/>
      <c r="D44" s="52"/>
    </row>
    <row r="45" spans="1:6" x14ac:dyDescent="0.25">
      <c r="B45" s="46"/>
      <c r="C45" s="58"/>
      <c r="D45" s="52"/>
    </row>
    <row r="46" spans="1:6" x14ac:dyDescent="0.25">
      <c r="A46" s="1" t="s">
        <v>114</v>
      </c>
      <c r="B46" s="46" t="s">
        <v>130</v>
      </c>
      <c r="C46" s="58"/>
      <c r="D46" s="52"/>
    </row>
    <row r="47" spans="1:6" x14ac:dyDescent="0.25">
      <c r="B47" s="46" t="s">
        <v>131</v>
      </c>
      <c r="C47" s="58"/>
      <c r="D47" s="52"/>
    </row>
    <row r="48" spans="1:6" x14ac:dyDescent="0.25">
      <c r="B48" s="46" t="s">
        <v>132</v>
      </c>
      <c r="C48" s="58"/>
      <c r="D48" s="52"/>
    </row>
    <row r="49" spans="2:4" x14ac:dyDescent="0.25">
      <c r="B49" s="46"/>
      <c r="C49" s="58"/>
      <c r="D49" s="52"/>
    </row>
    <row r="50" spans="2:4" x14ac:dyDescent="0.25">
      <c r="B50" s="46"/>
      <c r="C50" s="58"/>
      <c r="D50" s="52"/>
    </row>
    <row r="51" spans="2:4" x14ac:dyDescent="0.25">
      <c r="B51" s="46"/>
      <c r="C51" s="58"/>
      <c r="D51" s="52"/>
    </row>
    <row r="52" spans="2:4" x14ac:dyDescent="0.25">
      <c r="B52" s="46"/>
      <c r="C52" s="58"/>
      <c r="D52" s="52"/>
    </row>
    <row r="53" spans="2:4" x14ac:dyDescent="0.25">
      <c r="B53" s="46"/>
      <c r="C53" s="58"/>
      <c r="D53" s="52"/>
    </row>
  </sheetData>
  <mergeCells count="6">
    <mergeCell ref="B18:C18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 кв</vt:lpstr>
      <vt:lpstr>2кв</vt:lpstr>
      <vt:lpstr>3кв</vt:lpstr>
      <vt:lpstr>4кв</vt:lpstr>
      <vt:lpstr>отчет</vt:lpstr>
      <vt:lpstr>'1 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2023-03-03T13:46:53Z</dcterms:modified>
</cp:coreProperties>
</file>