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225" windowWidth="14805" windowHeight="789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'1кв'!$A$1:$E$59</definedName>
    <definedName name="_xlnm.Print_Area" localSheetId="1">'2кв'!$A$1:$E$54</definedName>
    <definedName name="_xlnm.Print_Area" localSheetId="2">'3кв'!$A$1:$E$59</definedName>
    <definedName name="_xlnm.Print_Area" localSheetId="3">'4кв'!$A$1:$E$55</definedName>
    <definedName name="_xlnm.Print_Area" localSheetId="4">отчет!$A$1:$C$52</definedName>
  </definedNames>
  <calcPr calcId="145621"/>
</workbook>
</file>

<file path=xl/calcChain.xml><?xml version="1.0" encoding="utf-8"?>
<calcChain xmlns="http://schemas.openxmlformats.org/spreadsheetml/2006/main">
  <c r="C34" i="23"/>
  <c r="C27"/>
  <c r="D17"/>
  <c r="E37" i="21"/>
  <c r="E33" i="22"/>
  <c r="C26" i="23"/>
  <c r="C25"/>
  <c r="C24"/>
  <c r="E32" i="20"/>
  <c r="E37" i="19"/>
  <c r="C33" i="23"/>
  <c r="C37"/>
  <c r="C36"/>
  <c r="C32"/>
  <c r="C31"/>
  <c r="C29" s="1"/>
  <c r="C35"/>
  <c r="C28"/>
  <c r="C23"/>
  <c r="C22"/>
  <c r="C21"/>
  <c r="C20"/>
  <c r="C19"/>
  <c r="C14"/>
  <c r="C15"/>
  <c r="C16"/>
  <c r="C13"/>
  <c r="C6"/>
  <c r="C44"/>
  <c r="C17" l="1"/>
  <c r="C39"/>
  <c r="D39"/>
  <c r="E30" i="22"/>
  <c r="E29"/>
  <c r="B53"/>
  <c r="B52"/>
  <c r="E24"/>
  <c r="E22"/>
  <c r="C40" i="23" l="1"/>
  <c r="E39"/>
  <c r="B54" i="22"/>
  <c r="B54" i="21"/>
  <c r="E33" l="1"/>
  <c r="E34"/>
  <c r="E35"/>
  <c r="E36"/>
  <c r="E32"/>
  <c r="B57"/>
  <c r="B56"/>
  <c r="E24"/>
  <c r="E22"/>
  <c r="B58" l="1"/>
  <c r="B49" i="20"/>
  <c r="E29"/>
  <c r="E30"/>
  <c r="B52" l="1"/>
  <c r="B51"/>
  <c r="E31"/>
  <c r="E24"/>
  <c r="E22"/>
  <c r="B53" l="1"/>
  <c r="B56" i="19"/>
  <c r="B54" l="1"/>
  <c r="E31" l="1"/>
  <c r="E33" l="1"/>
  <c r="E32"/>
  <c r="B57"/>
  <c r="E25"/>
  <c r="E23"/>
  <c r="E22"/>
  <c r="B58" l="1"/>
  <c r="B59" l="1"/>
  <c r="B47" i="20" s="1"/>
  <c r="B54" s="1"/>
  <c r="B52" i="21" s="1"/>
  <c r="B59" s="1"/>
  <c r="B48" i="22" s="1"/>
  <c r="B55" s="1"/>
</calcChain>
</file>

<file path=xl/sharedStrings.xml><?xml version="1.0" encoding="utf-8"?>
<sst xmlns="http://schemas.openxmlformats.org/spreadsheetml/2006/main" count="384" uniqueCount="139">
  <si>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</si>
  <si>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</si>
  <si>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</si>
  <si>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</si>
  <si>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</si>
  <si>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</si>
  <si>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</si>
  <si>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</si>
  <si>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</si>
  <si>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</si>
  <si>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</si>
  <si>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</si>
  <si>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</si>
  <si>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</si>
  <si>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</si>
  <si>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</si>
  <si>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</si>
  <si>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</si>
  <si>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</si>
  <si>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</si>
  <si>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</si>
  <si>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</si>
  <si>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</si>
  <si>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</si>
  <si>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</si>
  <si>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Правды, д.2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</si>
  <si>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№26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</si>
  <si>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Правды</t>
    </r>
  </si>
  <si>
    <t>Итого: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</si>
  <si>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</si>
  <si>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</si>
  <si>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</si>
  <si>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</si>
  <si>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</si>
  <si>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</si>
  <si>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</si>
  <si>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</si>
  <si>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</si>
  <si>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</si>
  <si>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>определена приложением № 9 к договору</t>
  </si>
  <si>
    <t xml:space="preserve">Расходы по управлению МКД </t>
  </si>
  <si>
    <t>ч/час</t>
  </si>
  <si>
    <t>Услуги по содержанию многоквартирного дома</t>
  </si>
  <si>
    <t>интернет ТТК</t>
  </si>
  <si>
    <t>Дезинсекция, дератизация</t>
  </si>
  <si>
    <t>интернет Ростелеком</t>
  </si>
  <si>
    <t>интернет Квант-телеком</t>
  </si>
  <si>
    <t>Sкв.=2735,6м2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</si>
  <si>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№33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</si>
  <si>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Новиковой Валентины Александровны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</si>
  <si>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Новиковой В.А.</t>
    </r>
  </si>
  <si>
    <t>холодная вода на СОИ</t>
  </si>
  <si>
    <t>электроэнергия на СОИ</t>
  </si>
  <si>
    <t>водоотведение на СОИ</t>
  </si>
  <si>
    <t>горячая вода на СОИ</t>
  </si>
  <si>
    <t>Обработка подъездов хлорсодержащими растворами опрыскивание 1 раз в неделю</t>
  </si>
  <si>
    <t>за 1 квартал 2022 года</t>
  </si>
  <si>
    <t>"31" 03 2022 г.</t>
  </si>
  <si>
    <t>Крепление пружины к тамбурной двери кв.18</t>
  </si>
  <si>
    <t>Уборка подвала 2,5м3 (кв.33)</t>
  </si>
  <si>
    <t>Изготовление поручней (смета)</t>
  </si>
  <si>
    <t>Изготовление забора полисадника (смета)</t>
  </si>
  <si>
    <t>Ремонт скамейки 4 под. кв.33</t>
  </si>
  <si>
    <t>январь</t>
  </si>
  <si>
    <t>февраль</t>
  </si>
  <si>
    <t>март</t>
  </si>
  <si>
    <t>Предъявлено населению 199209,18руб.</t>
  </si>
  <si>
    <t>за 2 квартал 2022 года</t>
  </si>
  <si>
    <t>"30" 06 2022 г.</t>
  </si>
  <si>
    <t xml:space="preserve">Корректировка по акту 3 кв.2021г. По акту от 31.07.21 ремонт отдельных мест магистрали отопления </t>
  </si>
  <si>
    <t>3кв.2021</t>
  </si>
  <si>
    <t xml:space="preserve">           2. Всего за период с "01" 01 2022 г. по "31" 03 2022 г. выполнено работ (оказано услуг) на общую сумму двести шестьдесят восемь тысяч шестьсот восемнадцать рублей 57 копеек</t>
  </si>
  <si>
    <t>2 квартал</t>
  </si>
  <si>
    <t>восстановление крана на полив (кв.33) смета</t>
  </si>
  <si>
    <t>Реконструкция качелей, установка стенда</t>
  </si>
  <si>
    <t>май</t>
  </si>
  <si>
    <t>июнь</t>
  </si>
  <si>
    <t xml:space="preserve">           2. Всего за период с "01" 04 2022 г. по "30" 06 2022 г. выполнено работ (оказано услуг) на общую сумму сто восемьдесят одна тысяча семьсот двадцать восемь рублей 68 копеек</t>
  </si>
  <si>
    <t>Предъявлено населению 199620,14руб.</t>
  </si>
  <si>
    <t>за 3 квартал 2022 года</t>
  </si>
  <si>
    <t>"30" 09 2022 г.</t>
  </si>
  <si>
    <t>3 квартал</t>
  </si>
  <si>
    <t>Покраска газовых труб (смета)</t>
  </si>
  <si>
    <t>Ремонт примыканий вентканалов (кв.43)</t>
  </si>
  <si>
    <t>Ремонт МАФ на дет.площадке (кв.12)</t>
  </si>
  <si>
    <t>Ремонт подьездых дверей (кв.33)</t>
  </si>
  <si>
    <t xml:space="preserve">Изготовл.крепежа для плети хвс в подьезде  </t>
  </si>
  <si>
    <t>Ремонт мягкой кровли (кв.30)</t>
  </si>
  <si>
    <t>июль</t>
  </si>
  <si>
    <t>август</t>
  </si>
  <si>
    <t>сентябрь</t>
  </si>
  <si>
    <t xml:space="preserve">           2. Всего за период с "01" 07 2022 г. по "30" 09 2022 г. выполнено работ (оказано услуг) на общую сумму сто девяносто девять тысяч восемьсот двадцать два рубля 15 копеек</t>
  </si>
  <si>
    <t>Предъявлено населению 189546,14руб.</t>
  </si>
  <si>
    <t>Реконструкция узла учета ГВС (смета)</t>
  </si>
  <si>
    <t>за 4 квартал 2022 года</t>
  </si>
  <si>
    <t>"31" 12 2022 г.</t>
  </si>
  <si>
    <t>4 квартал</t>
  </si>
  <si>
    <t>Предъявлено населению 187925,24руб.</t>
  </si>
  <si>
    <t>Ремонт двери</t>
  </si>
  <si>
    <t>Перенос выключателя (смета)</t>
  </si>
  <si>
    <t>ноябрь</t>
  </si>
  <si>
    <t>декабрь</t>
  </si>
  <si>
    <t>ч/ч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</si>
  <si>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</si>
  <si>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</si>
  <si>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</si>
  <si>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</si>
  <si>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</si>
  <si>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</si>
  <si>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</si>
  <si>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</si>
  <si>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</si>
  <si>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</si>
  <si>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Дератизация, дезинсекция</t>
  </si>
  <si>
    <t>Работы по договору, всего</t>
  </si>
  <si>
    <t xml:space="preserve">    * Установка стенда на дет.площадке, реконструкция качелей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</si>
  <si>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</si>
  <si>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</si>
  <si>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</si>
  <si>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</si>
  <si>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</si>
  <si>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</si>
  <si>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</si>
  <si>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</si>
  <si>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</si>
  <si>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</si>
  <si>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по ж.д. ул. Правды, д. 2</t>
  </si>
  <si>
    <t>Начислено всего 775671,33</t>
  </si>
  <si>
    <t>* горячая вода на СОИ - 25452,51</t>
  </si>
  <si>
    <t>* водоотведение на СОИ- 12239,15</t>
  </si>
  <si>
    <t>* холодная вода на СОИ - 1038,85</t>
  </si>
  <si>
    <t>* электроэнергия на СОИ-26395,62</t>
  </si>
  <si>
    <t>Непредвиденные расходы 37,33 ч/ч</t>
  </si>
  <si>
    <t xml:space="preserve">    * Изготовление поручней (смета)</t>
  </si>
  <si>
    <t xml:space="preserve">    * Изготовление забора полисадника (смета)</t>
  </si>
  <si>
    <t xml:space="preserve">    * Реконструкция узла учета ГВС (смета)</t>
  </si>
  <si>
    <t xml:space="preserve">    * Перенос выключателя (смета)</t>
  </si>
  <si>
    <t xml:space="preserve">    * Корректировка по акту 3 кв.2021г. По акту от 31.07.21 ремонт отдельных мест магистрали отопления </t>
  </si>
  <si>
    <t xml:space="preserve">    * Покраска газовых труб (смета)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</si>
</sst>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419]General"/>
    <numFmt numFmtId="165" formatCode="#,##0.00_ ;\-#,##0.0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164" fontId="16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11" fillId="0" borderId="4" xfId="0" applyFont="1" applyBorder="1" applyAlignment="1">
      <alignment wrapText="1"/>
    </xf>
    <xf numFmtId="43" fontId="7" fillId="0" borderId="0" xfId="0" applyNumberFormat="1" applyFont="1"/>
    <xf numFmtId="43" fontId="7" fillId="0" borderId="0" xfId="1" applyFont="1"/>
    <xf numFmtId="43" fontId="4" fillId="0" borderId="0" xfId="1" applyFont="1"/>
    <xf numFmtId="0" fontId="13" fillId="0" borderId="0" xfId="0" applyFont="1"/>
    <xf numFmtId="43" fontId="4" fillId="0" borderId="0" xfId="0" applyNumberFormat="1" applyFont="1"/>
    <xf numFmtId="0" fontId="2" fillId="0" borderId="0" xfId="0" applyFont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39" fontId="7" fillId="0" borderId="0" xfId="1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65" fontId="4" fillId="0" borderId="1" xfId="1" applyNumberFormat="1" applyFont="1" applyBorder="1" applyAlignment="1">
      <alignment horizontal="center" vertical="center" wrapText="1"/>
    </xf>
    <xf numFmtId="165" fontId="7" fillId="0" borderId="0" xfId="1" applyNumberFormat="1" applyFont="1"/>
    <xf numFmtId="0" fontId="11" fillId="3" borderId="4" xfId="0" applyFont="1" applyFill="1" applyBorder="1" applyAlignment="1"/>
    <xf numFmtId="0" fontId="11" fillId="2" borderId="4" xfId="0" applyFont="1" applyFill="1" applyBorder="1"/>
    <xf numFmtId="0" fontId="11" fillId="0" borderId="4" xfId="0" applyFont="1" applyBorder="1"/>
    <xf numFmtId="0" fontId="11" fillId="0" borderId="4" xfId="0" applyFont="1" applyBorder="1" applyAlignme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/>
    <xf numFmtId="0" fontId="17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43" fontId="8" fillId="0" borderId="1" xfId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3" fillId="2" borderId="1" xfId="1" applyFont="1" applyFill="1" applyBorder="1" applyAlignment="1">
      <alignment horizontal="center"/>
    </xf>
    <xf numFmtId="165" fontId="3" fillId="0" borderId="0" xfId="1" applyNumberFormat="1" applyFont="1" applyBorder="1"/>
    <xf numFmtId="43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11" fillId="0" borderId="7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165" fontId="8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0" xfId="1" applyFont="1"/>
    <xf numFmtId="165" fontId="3" fillId="2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topLeftCell="A28" zoomScaleSheetLayoutView="100" workbookViewId="0">
      <selection activeCell="A36" sqref="A36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.42578125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5703125" style="2" customWidth="1"/>
    <col min="9" max="16384" width="9.140625" style="2"/>
  </cols>
  <sheetData>
    <row r="1" spans="1:5" ht="15.75">
      <c r="A1" s="83" t="s">
        <v>11</v>
      </c>
      <c r="B1" s="83"/>
      <c r="C1" s="83"/>
      <c r="D1" s="83"/>
      <c r="E1" s="83"/>
    </row>
    <row r="2" spans="1:5" ht="30.75" customHeight="1">
      <c r="A2" s="84" t="s">
        <v>12</v>
      </c>
      <c r="B2" s="85"/>
      <c r="C2" s="85"/>
      <c r="D2" s="85"/>
      <c r="E2" s="85"/>
    </row>
    <row r="3" spans="1:5">
      <c r="A3" s="86" t="s">
        <v>56</v>
      </c>
      <c r="B3" s="86"/>
      <c r="C3" s="86"/>
      <c r="D3" s="86"/>
      <c r="E3" s="86"/>
    </row>
    <row r="4" spans="1:5" s="1" customFormat="1" ht="15.75">
      <c r="A4" s="25" t="s">
        <v>13</v>
      </c>
      <c r="B4" s="4"/>
      <c r="C4" s="4"/>
      <c r="D4" s="4"/>
      <c r="E4" s="26" t="s">
        <v>57</v>
      </c>
    </row>
    <row r="5" spans="1:5">
      <c r="A5" s="29"/>
      <c r="B5" s="4"/>
      <c r="C5" s="4"/>
      <c r="D5" s="4"/>
      <c r="E5" s="4"/>
    </row>
    <row r="6" spans="1:5">
      <c r="A6" s="87" t="s">
        <v>0</v>
      </c>
      <c r="B6" s="87"/>
      <c r="C6" s="87"/>
      <c r="D6" s="87"/>
      <c r="E6" s="87"/>
    </row>
    <row r="7" spans="1:5">
      <c r="A7" s="88" t="s">
        <v>25</v>
      </c>
      <c r="B7" s="88"/>
      <c r="C7" s="88"/>
      <c r="D7" s="88"/>
      <c r="E7" s="88"/>
    </row>
    <row r="8" spans="1:5">
      <c r="A8" s="82" t="s">
        <v>1</v>
      </c>
      <c r="B8" s="82"/>
      <c r="C8" s="82"/>
      <c r="D8" s="82"/>
      <c r="E8" s="82"/>
    </row>
    <row r="9" spans="1:5">
      <c r="A9" s="87" t="s">
        <v>49</v>
      </c>
      <c r="B9" s="87"/>
      <c r="C9" s="87"/>
      <c r="D9" s="87"/>
      <c r="E9" s="87"/>
    </row>
    <row r="10" spans="1:5" ht="21" customHeight="1">
      <c r="A10" s="90" t="s">
        <v>14</v>
      </c>
      <c r="B10" s="91"/>
      <c r="C10" s="91"/>
      <c r="D10" s="91"/>
      <c r="E10" s="91"/>
    </row>
    <row r="11" spans="1:5" ht="28.5" customHeight="1">
      <c r="A11" s="87" t="s">
        <v>48</v>
      </c>
      <c r="B11" s="87"/>
      <c r="C11" s="87"/>
      <c r="D11" s="87"/>
      <c r="E11" s="87"/>
    </row>
    <row r="12" spans="1:5" ht="12.75" customHeight="1">
      <c r="A12" s="82" t="s">
        <v>15</v>
      </c>
      <c r="B12" s="92"/>
      <c r="C12" s="92"/>
      <c r="D12" s="92"/>
      <c r="E12" s="92"/>
    </row>
    <row r="13" spans="1:5" ht="15.75" customHeight="1">
      <c r="A13" s="87" t="s">
        <v>22</v>
      </c>
      <c r="B13" s="87"/>
      <c r="C13" s="87"/>
      <c r="D13" s="87"/>
      <c r="E13" s="87"/>
    </row>
    <row r="14" spans="1:5" ht="18" customHeight="1">
      <c r="A14" s="82" t="s">
        <v>2</v>
      </c>
      <c r="B14" s="92"/>
      <c r="C14" s="92"/>
      <c r="D14" s="92"/>
      <c r="E14" s="92"/>
    </row>
    <row r="15" spans="1:5" ht="18" customHeight="1">
      <c r="A15" s="87" t="s">
        <v>23</v>
      </c>
      <c r="B15" s="87"/>
      <c r="C15" s="87"/>
      <c r="D15" s="87"/>
      <c r="E15" s="87"/>
    </row>
    <row r="16" spans="1:5">
      <c r="A16" s="82" t="s">
        <v>16</v>
      </c>
      <c r="B16" s="92"/>
      <c r="C16" s="92"/>
      <c r="D16" s="92"/>
      <c r="E16" s="92"/>
    </row>
    <row r="17" spans="1:7" ht="32.25" customHeight="1">
      <c r="A17" s="87" t="s">
        <v>17</v>
      </c>
      <c r="B17" s="87"/>
      <c r="C17" s="87"/>
      <c r="D17" s="87"/>
      <c r="E17" s="87"/>
    </row>
    <row r="18" spans="1:7" ht="62.25" customHeight="1">
      <c r="A18" s="87" t="s">
        <v>26</v>
      </c>
      <c r="B18" s="87"/>
      <c r="C18" s="87"/>
      <c r="D18" s="87"/>
      <c r="E18" s="87"/>
    </row>
    <row r="19" spans="1:7" ht="31.5" customHeight="1">
      <c r="A19" s="89" t="s">
        <v>27</v>
      </c>
      <c r="B19" s="89"/>
      <c r="C19" s="89"/>
      <c r="D19" s="89"/>
      <c r="E19" s="89"/>
    </row>
    <row r="20" spans="1:7">
      <c r="A20" s="89"/>
      <c r="B20" s="89"/>
      <c r="C20" s="89"/>
      <c r="D20" s="89"/>
      <c r="E20" s="89"/>
      <c r="F20" s="2">
        <v>2735.6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4" t="s">
        <v>42</v>
      </c>
      <c r="B22" s="9" t="s">
        <v>39</v>
      </c>
      <c r="C22" s="3" t="s">
        <v>4</v>
      </c>
      <c r="D22" s="3">
        <v>13.19</v>
      </c>
      <c r="E22" s="8">
        <f>D22*F20*G20</f>
        <v>108247.692</v>
      </c>
      <c r="G22" s="20"/>
    </row>
    <row r="23" spans="1:7" ht="45">
      <c r="A23" s="7" t="s">
        <v>55</v>
      </c>
      <c r="B23" s="9" t="s">
        <v>30</v>
      </c>
      <c r="C23" s="3" t="s">
        <v>4</v>
      </c>
      <c r="D23" s="3"/>
      <c r="E23" s="8">
        <f>1692.7*3</f>
        <v>5078.1000000000004</v>
      </c>
      <c r="G23" s="20"/>
    </row>
    <row r="24" spans="1:7">
      <c r="A24" s="7" t="s">
        <v>44</v>
      </c>
      <c r="B24" s="9" t="s">
        <v>30</v>
      </c>
      <c r="C24" s="3" t="s">
        <v>31</v>
      </c>
      <c r="D24" s="3"/>
      <c r="E24" s="8">
        <v>0</v>
      </c>
      <c r="G24" s="20"/>
    </row>
    <row r="25" spans="1:7">
      <c r="A25" s="7" t="s">
        <v>40</v>
      </c>
      <c r="B25" s="9" t="s">
        <v>24</v>
      </c>
      <c r="C25" s="3" t="s">
        <v>4</v>
      </c>
      <c r="D25" s="3">
        <v>5</v>
      </c>
      <c r="E25" s="8">
        <f>D25*F20*G20</f>
        <v>41034</v>
      </c>
      <c r="G25" s="20"/>
    </row>
    <row r="26" spans="1:7">
      <c r="A26" s="7" t="s">
        <v>51</v>
      </c>
      <c r="B26" s="9" t="s">
        <v>30</v>
      </c>
      <c r="C26" s="3" t="s">
        <v>31</v>
      </c>
      <c r="D26" s="3"/>
      <c r="E26" s="8">
        <v>384.14</v>
      </c>
      <c r="G26" s="20"/>
    </row>
    <row r="27" spans="1:7">
      <c r="A27" s="7" t="s">
        <v>54</v>
      </c>
      <c r="B27" s="9" t="s">
        <v>30</v>
      </c>
      <c r="C27" s="3" t="s">
        <v>31</v>
      </c>
      <c r="D27" s="3"/>
      <c r="E27" s="8">
        <v>6909.31</v>
      </c>
      <c r="G27" s="20"/>
    </row>
    <row r="28" spans="1:7">
      <c r="A28" s="7" t="s">
        <v>52</v>
      </c>
      <c r="B28" s="9" t="s">
        <v>30</v>
      </c>
      <c r="C28" s="3" t="s">
        <v>31</v>
      </c>
      <c r="D28" s="3"/>
      <c r="E28" s="8">
        <v>5528.96</v>
      </c>
      <c r="G28" s="20"/>
    </row>
    <row r="29" spans="1:7">
      <c r="A29" s="7" t="s">
        <v>53</v>
      </c>
      <c r="B29" s="9" t="s">
        <v>30</v>
      </c>
      <c r="C29" s="3" t="s">
        <v>31</v>
      </c>
      <c r="D29" s="3"/>
      <c r="E29" s="8">
        <v>4270.74</v>
      </c>
      <c r="G29" s="20"/>
    </row>
    <row r="30" spans="1:7">
      <c r="A30" s="7" t="s">
        <v>29</v>
      </c>
      <c r="B30" s="9" t="s">
        <v>30</v>
      </c>
      <c r="C30" s="3" t="s">
        <v>31</v>
      </c>
      <c r="D30" s="3"/>
      <c r="E30" s="8">
        <v>1612.73</v>
      </c>
      <c r="G30" s="20"/>
    </row>
    <row r="31" spans="1:7">
      <c r="A31" s="15" t="s">
        <v>62</v>
      </c>
      <c r="B31" s="30" t="s">
        <v>63</v>
      </c>
      <c r="C31" s="3"/>
      <c r="D31" s="23">
        <v>2</v>
      </c>
      <c r="E31" s="8">
        <f>D31*218.47</f>
        <v>436.94</v>
      </c>
      <c r="G31" s="20"/>
    </row>
    <row r="32" spans="1:7" ht="30">
      <c r="A32" s="22" t="s">
        <v>58</v>
      </c>
      <c r="B32" s="23" t="s">
        <v>63</v>
      </c>
      <c r="C32" s="3" t="s">
        <v>41</v>
      </c>
      <c r="D32" s="31">
        <v>1</v>
      </c>
      <c r="E32" s="8">
        <f>D32*218.47</f>
        <v>218.47</v>
      </c>
      <c r="G32" s="20"/>
    </row>
    <row r="33" spans="1:8">
      <c r="A33" s="15" t="s">
        <v>59</v>
      </c>
      <c r="B33" s="23" t="s">
        <v>64</v>
      </c>
      <c r="C33" s="3" t="s">
        <v>41</v>
      </c>
      <c r="D33" s="32">
        <v>14</v>
      </c>
      <c r="E33" s="8">
        <f t="shared" ref="E33" si="0">D33*218.47</f>
        <v>3058.58</v>
      </c>
      <c r="G33" s="20"/>
    </row>
    <row r="34" spans="1:8">
      <c r="A34" s="15" t="s">
        <v>60</v>
      </c>
      <c r="B34" s="23" t="s">
        <v>65</v>
      </c>
      <c r="C34" s="3" t="s">
        <v>31</v>
      </c>
      <c r="D34" s="23"/>
      <c r="E34" s="8">
        <v>12413.11</v>
      </c>
      <c r="G34" s="20"/>
    </row>
    <row r="35" spans="1:8" ht="30">
      <c r="A35" s="41" t="s">
        <v>61</v>
      </c>
      <c r="B35" s="23" t="s">
        <v>65</v>
      </c>
      <c r="C35" s="3" t="s">
        <v>31</v>
      </c>
      <c r="D35" s="23"/>
      <c r="E35" s="8">
        <v>83956.18</v>
      </c>
      <c r="G35" s="20"/>
    </row>
    <row r="36" spans="1:8" ht="60">
      <c r="A36" s="42" t="s">
        <v>69</v>
      </c>
      <c r="B36" s="40" t="s">
        <v>70</v>
      </c>
      <c r="C36" s="3" t="s">
        <v>31</v>
      </c>
      <c r="D36" s="40"/>
      <c r="E36" s="43">
        <v>-4530.38</v>
      </c>
      <c r="G36" s="20"/>
    </row>
    <row r="37" spans="1:8" s="14" customFormat="1" ht="14.25">
      <c r="A37" s="10" t="s">
        <v>28</v>
      </c>
      <c r="B37" s="11"/>
      <c r="C37" s="12"/>
      <c r="D37" s="12"/>
      <c r="E37" s="13">
        <f>SUM(E22:E36)</f>
        <v>268618.57199999999</v>
      </c>
    </row>
    <row r="38" spans="1:8" ht="10.5" customHeight="1"/>
    <row r="39" spans="1:8" ht="32.25" customHeight="1">
      <c r="A39" s="96" t="s">
        <v>71</v>
      </c>
      <c r="B39" s="96"/>
      <c r="C39" s="96"/>
      <c r="D39" s="96"/>
      <c r="E39" s="96"/>
    </row>
    <row r="40" spans="1:8" ht="30" customHeight="1">
      <c r="A40" s="87" t="s">
        <v>21</v>
      </c>
      <c r="B40" s="87"/>
      <c r="C40" s="87"/>
      <c r="D40" s="87"/>
      <c r="E40" s="87"/>
    </row>
    <row r="41" spans="1:8" ht="15.75" customHeight="1">
      <c r="A41" s="87" t="s">
        <v>20</v>
      </c>
      <c r="B41" s="87"/>
      <c r="C41" s="87"/>
      <c r="D41" s="87"/>
      <c r="E41" s="87"/>
      <c r="F41" s="14"/>
      <c r="G41" s="14"/>
      <c r="H41" s="16"/>
    </row>
    <row r="42" spans="1:8" ht="31.5" customHeight="1">
      <c r="A42" s="87" t="s">
        <v>33</v>
      </c>
      <c r="B42" s="87"/>
      <c r="C42" s="87"/>
      <c r="D42" s="87"/>
      <c r="E42" s="87"/>
    </row>
    <row r="43" spans="1:8">
      <c r="A43" s="97" t="s">
        <v>5</v>
      </c>
      <c r="B43" s="97"/>
      <c r="C43" s="97"/>
      <c r="D43" s="97"/>
      <c r="E43" s="97"/>
    </row>
    <row r="44" spans="1:8">
      <c r="A44" s="87" t="s">
        <v>18</v>
      </c>
      <c r="B44" s="87"/>
      <c r="C44" s="87"/>
      <c r="D44" s="87"/>
      <c r="E44" s="87"/>
    </row>
    <row r="45" spans="1:8" ht="15" customHeight="1">
      <c r="A45" s="93" t="s">
        <v>32</v>
      </c>
      <c r="B45" s="93"/>
      <c r="C45" s="93"/>
      <c r="D45" s="93"/>
      <c r="E45" s="5"/>
    </row>
    <row r="46" spans="1:8" ht="11.25" customHeight="1">
      <c r="B46" s="94" t="s">
        <v>19</v>
      </c>
      <c r="C46" s="94"/>
      <c r="D46" s="94"/>
      <c r="E46" s="6" t="s">
        <v>6</v>
      </c>
    </row>
    <row r="47" spans="1:8">
      <c r="A47" s="28"/>
      <c r="B47" s="28"/>
      <c r="C47" s="28"/>
      <c r="D47" s="28"/>
      <c r="E47" s="28"/>
    </row>
    <row r="48" spans="1:8" ht="15" customHeight="1">
      <c r="A48" s="95" t="s">
        <v>50</v>
      </c>
      <c r="B48" s="95"/>
      <c r="C48" s="95"/>
      <c r="D48" s="95"/>
      <c r="E48" s="5"/>
    </row>
    <row r="49" spans="1:5" ht="11.25" customHeight="1">
      <c r="B49" s="94" t="s">
        <v>19</v>
      </c>
      <c r="C49" s="94"/>
      <c r="D49" s="94"/>
      <c r="E49" s="6" t="s">
        <v>6</v>
      </c>
    </row>
    <row r="50" spans="1:5">
      <c r="A50" s="2" t="s">
        <v>47</v>
      </c>
    </row>
    <row r="51" spans="1:5">
      <c r="A51" s="14" t="s">
        <v>34</v>
      </c>
    </row>
    <row r="52" spans="1:5">
      <c r="A52" s="2" t="s">
        <v>38</v>
      </c>
      <c r="B52" s="17">
        <v>31077.34</v>
      </c>
    </row>
    <row r="53" spans="1:5" ht="26.25">
      <c r="A53" s="21" t="s">
        <v>66</v>
      </c>
      <c r="B53" s="18"/>
    </row>
    <row r="54" spans="1:5">
      <c r="A54" s="2" t="s">
        <v>35</v>
      </c>
      <c r="B54" s="18">
        <f>223066.21-878.82</f>
        <v>222187.38999999998</v>
      </c>
    </row>
    <row r="55" spans="1:5">
      <c r="A55" s="2" t="s">
        <v>45</v>
      </c>
      <c r="B55" s="18">
        <v>1050</v>
      </c>
    </row>
    <row r="56" spans="1:5">
      <c r="A56" s="2" t="s">
        <v>43</v>
      </c>
      <c r="B56" s="18">
        <f>3*330</f>
        <v>990</v>
      </c>
    </row>
    <row r="57" spans="1:5">
      <c r="A57" s="2" t="s">
        <v>46</v>
      </c>
      <c r="B57" s="18">
        <f>200*3</f>
        <v>600</v>
      </c>
    </row>
    <row r="58" spans="1:5" ht="30">
      <c r="A58" s="27" t="s">
        <v>36</v>
      </c>
      <c r="B58" s="18">
        <f>E37</f>
        <v>268618.57199999999</v>
      </c>
    </row>
    <row r="59" spans="1:5">
      <c r="A59" s="19" t="s">
        <v>37</v>
      </c>
      <c r="B59" s="33">
        <f>B52+B54+B55+B56+B57-B58</f>
        <v>-12713.842000000004</v>
      </c>
    </row>
  </sheetData>
  <mergeCells count="28">
    <mergeCell ref="A45:D45"/>
    <mergeCell ref="B46:D46"/>
    <mergeCell ref="A48:D48"/>
    <mergeCell ref="B49:D49"/>
    <mergeCell ref="A39:E39"/>
    <mergeCell ref="A40:E40"/>
    <mergeCell ref="A41:E41"/>
    <mergeCell ref="A42:E42"/>
    <mergeCell ref="A43:E43"/>
    <mergeCell ref="A44:E44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8:E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topLeftCell="A25" zoomScaleSheetLayoutView="100" workbookViewId="0">
      <selection activeCell="D30" sqref="D30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.42578125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5703125" style="2" customWidth="1"/>
    <col min="9" max="16384" width="9.140625" style="2"/>
  </cols>
  <sheetData>
    <row r="1" spans="1:5" ht="15.75">
      <c r="A1" s="83" t="s">
        <v>11</v>
      </c>
      <c r="B1" s="83"/>
      <c r="C1" s="83"/>
      <c r="D1" s="83"/>
      <c r="E1" s="83"/>
    </row>
    <row r="2" spans="1:5" ht="30.75" customHeight="1">
      <c r="A2" s="84" t="s">
        <v>12</v>
      </c>
      <c r="B2" s="85"/>
      <c r="C2" s="85"/>
      <c r="D2" s="85"/>
      <c r="E2" s="85"/>
    </row>
    <row r="3" spans="1:5">
      <c r="A3" s="86" t="s">
        <v>67</v>
      </c>
      <c r="B3" s="86"/>
      <c r="C3" s="86"/>
      <c r="D3" s="86"/>
      <c r="E3" s="86"/>
    </row>
    <row r="4" spans="1:5" s="1" customFormat="1" ht="15.75">
      <c r="A4" s="25" t="s">
        <v>13</v>
      </c>
      <c r="B4" s="4"/>
      <c r="C4" s="4"/>
      <c r="D4" s="98" t="s">
        <v>68</v>
      </c>
      <c r="E4" s="98"/>
    </row>
    <row r="5" spans="1:5">
      <c r="A5" s="36"/>
      <c r="B5" s="4"/>
      <c r="C5" s="4"/>
      <c r="D5" s="4"/>
      <c r="E5" s="4"/>
    </row>
    <row r="6" spans="1:5">
      <c r="A6" s="87" t="s">
        <v>0</v>
      </c>
      <c r="B6" s="87"/>
      <c r="C6" s="87"/>
      <c r="D6" s="87"/>
      <c r="E6" s="87"/>
    </row>
    <row r="7" spans="1:5">
      <c r="A7" s="88" t="s">
        <v>25</v>
      </c>
      <c r="B7" s="88"/>
      <c r="C7" s="88"/>
      <c r="D7" s="88"/>
      <c r="E7" s="88"/>
    </row>
    <row r="8" spans="1:5">
      <c r="A8" s="82" t="s">
        <v>1</v>
      </c>
      <c r="B8" s="82"/>
      <c r="C8" s="82"/>
      <c r="D8" s="82"/>
      <c r="E8" s="82"/>
    </row>
    <row r="9" spans="1:5">
      <c r="A9" s="87" t="s">
        <v>49</v>
      </c>
      <c r="B9" s="87"/>
      <c r="C9" s="87"/>
      <c r="D9" s="87"/>
      <c r="E9" s="87"/>
    </row>
    <row r="10" spans="1:5" ht="21" customHeight="1">
      <c r="A10" s="90" t="s">
        <v>14</v>
      </c>
      <c r="B10" s="91"/>
      <c r="C10" s="91"/>
      <c r="D10" s="91"/>
      <c r="E10" s="91"/>
    </row>
    <row r="11" spans="1:5" ht="28.5" customHeight="1">
      <c r="A11" s="87" t="s">
        <v>48</v>
      </c>
      <c r="B11" s="87"/>
      <c r="C11" s="87"/>
      <c r="D11" s="87"/>
      <c r="E11" s="87"/>
    </row>
    <row r="12" spans="1:5" ht="12.75" customHeight="1">
      <c r="A12" s="82" t="s">
        <v>15</v>
      </c>
      <c r="B12" s="92"/>
      <c r="C12" s="92"/>
      <c r="D12" s="92"/>
      <c r="E12" s="92"/>
    </row>
    <row r="13" spans="1:5" ht="15.75" customHeight="1">
      <c r="A13" s="87" t="s">
        <v>22</v>
      </c>
      <c r="B13" s="87"/>
      <c r="C13" s="87"/>
      <c r="D13" s="87"/>
      <c r="E13" s="87"/>
    </row>
    <row r="14" spans="1:5" ht="18" customHeight="1">
      <c r="A14" s="82" t="s">
        <v>2</v>
      </c>
      <c r="B14" s="92"/>
      <c r="C14" s="92"/>
      <c r="D14" s="92"/>
      <c r="E14" s="92"/>
    </row>
    <row r="15" spans="1:5" ht="18" customHeight="1">
      <c r="A15" s="87" t="s">
        <v>23</v>
      </c>
      <c r="B15" s="87"/>
      <c r="C15" s="87"/>
      <c r="D15" s="87"/>
      <c r="E15" s="87"/>
    </row>
    <row r="16" spans="1:5">
      <c r="A16" s="82" t="s">
        <v>16</v>
      </c>
      <c r="B16" s="92"/>
      <c r="C16" s="92"/>
      <c r="D16" s="92"/>
      <c r="E16" s="92"/>
    </row>
    <row r="17" spans="1:7" ht="32.25" customHeight="1">
      <c r="A17" s="87" t="s">
        <v>17</v>
      </c>
      <c r="B17" s="87"/>
      <c r="C17" s="87"/>
      <c r="D17" s="87"/>
      <c r="E17" s="87"/>
    </row>
    <row r="18" spans="1:7" ht="62.25" customHeight="1">
      <c r="A18" s="87" t="s">
        <v>26</v>
      </c>
      <c r="B18" s="87"/>
      <c r="C18" s="87"/>
      <c r="D18" s="87"/>
      <c r="E18" s="87"/>
    </row>
    <row r="19" spans="1:7" ht="31.5" customHeight="1">
      <c r="A19" s="89" t="s">
        <v>27</v>
      </c>
      <c r="B19" s="89"/>
      <c r="C19" s="89"/>
      <c r="D19" s="89"/>
      <c r="E19" s="89"/>
    </row>
    <row r="20" spans="1:7">
      <c r="A20" s="89"/>
      <c r="B20" s="89"/>
      <c r="C20" s="89"/>
      <c r="D20" s="89"/>
      <c r="E20" s="89"/>
      <c r="F20" s="2">
        <v>2735.6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4" t="s">
        <v>42</v>
      </c>
      <c r="B22" s="9" t="s">
        <v>39</v>
      </c>
      <c r="C22" s="3" t="s">
        <v>4</v>
      </c>
      <c r="D22" s="3">
        <v>13.19</v>
      </c>
      <c r="E22" s="8">
        <f>D22*F20*G20</f>
        <v>108247.692</v>
      </c>
      <c r="G22" s="20"/>
    </row>
    <row r="23" spans="1:7">
      <c r="A23" s="7" t="s">
        <v>44</v>
      </c>
      <c r="B23" s="9" t="s">
        <v>72</v>
      </c>
      <c r="C23" s="3" t="s">
        <v>31</v>
      </c>
      <c r="D23" s="3"/>
      <c r="E23" s="8">
        <v>0</v>
      </c>
      <c r="G23" s="20"/>
    </row>
    <row r="24" spans="1:7">
      <c r="A24" s="7" t="s">
        <v>40</v>
      </c>
      <c r="B24" s="9" t="s">
        <v>24</v>
      </c>
      <c r="C24" s="3" t="s">
        <v>4</v>
      </c>
      <c r="D24" s="3">
        <v>5</v>
      </c>
      <c r="E24" s="8">
        <f>D24*F20*G20</f>
        <v>41034</v>
      </c>
      <c r="G24" s="20"/>
    </row>
    <row r="25" spans="1:7">
      <c r="A25" s="7" t="s">
        <v>51</v>
      </c>
      <c r="B25" s="9" t="s">
        <v>72</v>
      </c>
      <c r="C25" s="3" t="s">
        <v>31</v>
      </c>
      <c r="D25" s="3"/>
      <c r="E25" s="8">
        <v>654.49</v>
      </c>
      <c r="G25" s="20"/>
    </row>
    <row r="26" spans="1:7">
      <c r="A26" s="7" t="s">
        <v>54</v>
      </c>
      <c r="B26" s="9" t="s">
        <v>72</v>
      </c>
      <c r="C26" s="3" t="s">
        <v>31</v>
      </c>
      <c r="D26" s="3"/>
      <c r="E26" s="8">
        <v>11106.8</v>
      </c>
      <c r="G26" s="20"/>
    </row>
    <row r="27" spans="1:7">
      <c r="A27" s="7" t="s">
        <v>52</v>
      </c>
      <c r="B27" s="9" t="s">
        <v>72</v>
      </c>
      <c r="C27" s="3" t="s">
        <v>31</v>
      </c>
      <c r="D27" s="3"/>
      <c r="E27" s="8">
        <v>7386.08</v>
      </c>
      <c r="G27" s="20"/>
    </row>
    <row r="28" spans="1:7">
      <c r="A28" s="7" t="s">
        <v>53</v>
      </c>
      <c r="B28" s="9" t="s">
        <v>72</v>
      </c>
      <c r="C28" s="3" t="s">
        <v>31</v>
      </c>
      <c r="D28" s="3"/>
      <c r="E28" s="8">
        <v>4270.74</v>
      </c>
      <c r="G28" s="20"/>
    </row>
    <row r="29" spans="1:7">
      <c r="A29" s="7" t="s">
        <v>29</v>
      </c>
      <c r="B29" s="9" t="s">
        <v>72</v>
      </c>
      <c r="C29" s="3" t="s">
        <v>31</v>
      </c>
      <c r="D29" s="3"/>
      <c r="E29" s="8">
        <f>4000+1170.67</f>
        <v>5170.67</v>
      </c>
      <c r="G29" s="20"/>
    </row>
    <row r="30" spans="1:7" ht="30">
      <c r="A30" s="15" t="s">
        <v>74</v>
      </c>
      <c r="B30" s="23" t="s">
        <v>75</v>
      </c>
      <c r="C30" s="3" t="s">
        <v>31</v>
      </c>
      <c r="D30" s="45"/>
      <c r="E30" s="8">
        <f>3421.27</f>
        <v>3421.27</v>
      </c>
      <c r="G30" s="20"/>
    </row>
    <row r="31" spans="1:7" ht="30">
      <c r="A31" s="15" t="s">
        <v>73</v>
      </c>
      <c r="B31" s="23" t="s">
        <v>76</v>
      </c>
      <c r="C31" s="3" t="s">
        <v>41</v>
      </c>
      <c r="D31" s="31">
        <v>2</v>
      </c>
      <c r="E31" s="8">
        <f>D31*218.47</f>
        <v>436.94</v>
      </c>
      <c r="G31" s="20"/>
    </row>
    <row r="32" spans="1:7" s="14" customFormat="1" ht="14.25">
      <c r="A32" s="10" t="s">
        <v>28</v>
      </c>
      <c r="B32" s="11"/>
      <c r="C32" s="12"/>
      <c r="D32" s="12"/>
      <c r="E32" s="13">
        <f>SUM(E22:E31)</f>
        <v>181728.68199999994</v>
      </c>
    </row>
    <row r="33" spans="1:8" ht="10.5" customHeight="1"/>
    <row r="34" spans="1:8" ht="32.25" customHeight="1">
      <c r="A34" s="96" t="s">
        <v>77</v>
      </c>
      <c r="B34" s="96"/>
      <c r="C34" s="96"/>
      <c r="D34" s="96"/>
      <c r="E34" s="96"/>
    </row>
    <row r="35" spans="1:8" ht="30" customHeight="1">
      <c r="A35" s="87" t="s">
        <v>21</v>
      </c>
      <c r="B35" s="87"/>
      <c r="C35" s="87"/>
      <c r="D35" s="87"/>
      <c r="E35" s="87"/>
    </row>
    <row r="36" spans="1:8" ht="15.75" customHeight="1">
      <c r="A36" s="87" t="s">
        <v>20</v>
      </c>
      <c r="B36" s="87"/>
      <c r="C36" s="87"/>
      <c r="D36" s="87"/>
      <c r="E36" s="87"/>
      <c r="F36" s="14"/>
      <c r="G36" s="14"/>
      <c r="H36" s="16"/>
    </row>
    <row r="37" spans="1:8" ht="31.5" customHeight="1">
      <c r="A37" s="87" t="s">
        <v>33</v>
      </c>
      <c r="B37" s="87"/>
      <c r="C37" s="87"/>
      <c r="D37" s="87"/>
      <c r="E37" s="87"/>
    </row>
    <row r="38" spans="1:8">
      <c r="A38" s="97" t="s">
        <v>5</v>
      </c>
      <c r="B38" s="97"/>
      <c r="C38" s="97"/>
      <c r="D38" s="97"/>
      <c r="E38" s="97"/>
    </row>
    <row r="39" spans="1:8">
      <c r="A39" s="87" t="s">
        <v>18</v>
      </c>
      <c r="B39" s="87"/>
      <c r="C39" s="87"/>
      <c r="D39" s="87"/>
      <c r="E39" s="87"/>
    </row>
    <row r="40" spans="1:8" ht="15" customHeight="1">
      <c r="A40" s="93" t="s">
        <v>32</v>
      </c>
      <c r="B40" s="93"/>
      <c r="C40" s="93"/>
      <c r="D40" s="93"/>
      <c r="E40" s="5"/>
    </row>
    <row r="41" spans="1:8" ht="11.25" customHeight="1">
      <c r="B41" s="94" t="s">
        <v>19</v>
      </c>
      <c r="C41" s="94"/>
      <c r="D41" s="94"/>
      <c r="E41" s="6" t="s">
        <v>6</v>
      </c>
    </row>
    <row r="42" spans="1:8">
      <c r="A42" s="35"/>
      <c r="B42" s="35"/>
      <c r="C42" s="35"/>
      <c r="D42" s="35"/>
      <c r="E42" s="35"/>
    </row>
    <row r="43" spans="1:8" ht="15" customHeight="1">
      <c r="A43" s="95" t="s">
        <v>50</v>
      </c>
      <c r="B43" s="95"/>
      <c r="C43" s="95"/>
      <c r="D43" s="95"/>
      <c r="E43" s="5"/>
    </row>
    <row r="44" spans="1:8" ht="11.25" customHeight="1">
      <c r="B44" s="94" t="s">
        <v>19</v>
      </c>
      <c r="C44" s="94"/>
      <c r="D44" s="94"/>
      <c r="E44" s="6" t="s">
        <v>6</v>
      </c>
    </row>
    <row r="45" spans="1:8">
      <c r="A45" s="2" t="s">
        <v>47</v>
      </c>
    </row>
    <row r="46" spans="1:8">
      <c r="A46" s="14" t="s">
        <v>34</v>
      </c>
    </row>
    <row r="47" spans="1:8">
      <c r="A47" s="2" t="s">
        <v>38</v>
      </c>
      <c r="B47" s="44">
        <f>'1кв'!B59</f>
        <v>-12713.842000000004</v>
      </c>
    </row>
    <row r="48" spans="1:8" ht="26.25">
      <c r="A48" s="21" t="s">
        <v>78</v>
      </c>
      <c r="B48" s="18"/>
    </row>
    <row r="49" spans="1:2">
      <c r="A49" s="2" t="s">
        <v>35</v>
      </c>
      <c r="B49" s="18">
        <f>186595.99-254.81</f>
        <v>186341.18</v>
      </c>
    </row>
    <row r="50" spans="1:2">
      <c r="A50" s="2" t="s">
        <v>45</v>
      </c>
      <c r="B50" s="18">
        <v>1050</v>
      </c>
    </row>
    <row r="51" spans="1:2">
      <c r="A51" s="2" t="s">
        <v>43</v>
      </c>
      <c r="B51" s="18">
        <f>3*330</f>
        <v>990</v>
      </c>
    </row>
    <row r="52" spans="1:2">
      <c r="A52" s="2" t="s">
        <v>46</v>
      </c>
      <c r="B52" s="18">
        <f>200*3</f>
        <v>600</v>
      </c>
    </row>
    <row r="53" spans="1:2" ht="30">
      <c r="A53" s="34" t="s">
        <v>36</v>
      </c>
      <c r="B53" s="18">
        <f>E32</f>
        <v>181728.68199999994</v>
      </c>
    </row>
    <row r="54" spans="1:2">
      <c r="A54" s="19" t="s">
        <v>37</v>
      </c>
      <c r="B54" s="33">
        <f>B47+B49+B50+B51+B52-B53</f>
        <v>-5461.3439999999537</v>
      </c>
    </row>
  </sheetData>
  <mergeCells count="29">
    <mergeCell ref="A40:D40"/>
    <mergeCell ref="B41:D41"/>
    <mergeCell ref="A43:D43"/>
    <mergeCell ref="B44:D44"/>
    <mergeCell ref="D4:E4"/>
    <mergeCell ref="A34:E34"/>
    <mergeCell ref="A35:E35"/>
    <mergeCell ref="A36:E36"/>
    <mergeCell ref="A37:E37"/>
    <mergeCell ref="A38:E38"/>
    <mergeCell ref="A39:E39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8:E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topLeftCell="A28" zoomScaleSheetLayoutView="100" workbookViewId="0">
      <selection activeCell="A30" sqref="A30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.42578125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5703125" style="2" customWidth="1"/>
    <col min="9" max="16384" width="9.140625" style="2"/>
  </cols>
  <sheetData>
    <row r="1" spans="1:5" ht="15.75">
      <c r="A1" s="83" t="s">
        <v>11</v>
      </c>
      <c r="B1" s="83"/>
      <c r="C1" s="83"/>
      <c r="D1" s="83"/>
      <c r="E1" s="83"/>
    </row>
    <row r="2" spans="1:5" ht="30.75" customHeight="1">
      <c r="A2" s="84" t="s">
        <v>12</v>
      </c>
      <c r="B2" s="85"/>
      <c r="C2" s="85"/>
      <c r="D2" s="85"/>
      <c r="E2" s="85"/>
    </row>
    <row r="3" spans="1:5">
      <c r="A3" s="86" t="s">
        <v>79</v>
      </c>
      <c r="B3" s="86"/>
      <c r="C3" s="86"/>
      <c r="D3" s="86"/>
      <c r="E3" s="86"/>
    </row>
    <row r="4" spans="1:5" s="1" customFormat="1" ht="15.75">
      <c r="A4" s="25" t="s">
        <v>13</v>
      </c>
      <c r="B4" s="4"/>
      <c r="C4" s="4"/>
      <c r="D4" s="98" t="s">
        <v>80</v>
      </c>
      <c r="E4" s="98"/>
    </row>
    <row r="5" spans="1:5">
      <c r="A5" s="39"/>
      <c r="B5" s="4"/>
      <c r="C5" s="4"/>
      <c r="D5" s="4"/>
      <c r="E5" s="4"/>
    </row>
    <row r="6" spans="1:5">
      <c r="A6" s="87" t="s">
        <v>0</v>
      </c>
      <c r="B6" s="87"/>
      <c r="C6" s="87"/>
      <c r="D6" s="87"/>
      <c r="E6" s="87"/>
    </row>
    <row r="7" spans="1:5">
      <c r="A7" s="88" t="s">
        <v>25</v>
      </c>
      <c r="B7" s="88"/>
      <c r="C7" s="88"/>
      <c r="D7" s="88"/>
      <c r="E7" s="88"/>
    </row>
    <row r="8" spans="1:5">
      <c r="A8" s="82" t="s">
        <v>1</v>
      </c>
      <c r="B8" s="82"/>
      <c r="C8" s="82"/>
      <c r="D8" s="82"/>
      <c r="E8" s="82"/>
    </row>
    <row r="9" spans="1:5">
      <c r="A9" s="87" t="s">
        <v>49</v>
      </c>
      <c r="B9" s="87"/>
      <c r="C9" s="87"/>
      <c r="D9" s="87"/>
      <c r="E9" s="87"/>
    </row>
    <row r="10" spans="1:5" ht="21" customHeight="1">
      <c r="A10" s="90" t="s">
        <v>14</v>
      </c>
      <c r="B10" s="91"/>
      <c r="C10" s="91"/>
      <c r="D10" s="91"/>
      <c r="E10" s="91"/>
    </row>
    <row r="11" spans="1:5" ht="28.5" customHeight="1">
      <c r="A11" s="87" t="s">
        <v>48</v>
      </c>
      <c r="B11" s="87"/>
      <c r="C11" s="87"/>
      <c r="D11" s="87"/>
      <c r="E11" s="87"/>
    </row>
    <row r="12" spans="1:5" ht="12.75" customHeight="1">
      <c r="A12" s="82" t="s">
        <v>15</v>
      </c>
      <c r="B12" s="92"/>
      <c r="C12" s="92"/>
      <c r="D12" s="92"/>
      <c r="E12" s="92"/>
    </row>
    <row r="13" spans="1:5" ht="15.75" customHeight="1">
      <c r="A13" s="87" t="s">
        <v>22</v>
      </c>
      <c r="B13" s="87"/>
      <c r="C13" s="87"/>
      <c r="D13" s="87"/>
      <c r="E13" s="87"/>
    </row>
    <row r="14" spans="1:5" ht="18" customHeight="1">
      <c r="A14" s="82" t="s">
        <v>2</v>
      </c>
      <c r="B14" s="92"/>
      <c r="C14" s="92"/>
      <c r="D14" s="92"/>
      <c r="E14" s="92"/>
    </row>
    <row r="15" spans="1:5" ht="18" customHeight="1">
      <c r="A15" s="87" t="s">
        <v>23</v>
      </c>
      <c r="B15" s="87"/>
      <c r="C15" s="87"/>
      <c r="D15" s="87"/>
      <c r="E15" s="87"/>
    </row>
    <row r="16" spans="1:5">
      <c r="A16" s="82" t="s">
        <v>16</v>
      </c>
      <c r="B16" s="92"/>
      <c r="C16" s="92"/>
      <c r="D16" s="92"/>
      <c r="E16" s="92"/>
    </row>
    <row r="17" spans="1:7" ht="32.25" customHeight="1">
      <c r="A17" s="87" t="s">
        <v>17</v>
      </c>
      <c r="B17" s="87"/>
      <c r="C17" s="87"/>
      <c r="D17" s="87"/>
      <c r="E17" s="87"/>
    </row>
    <row r="18" spans="1:7" ht="62.25" customHeight="1">
      <c r="A18" s="87" t="s">
        <v>26</v>
      </c>
      <c r="B18" s="87"/>
      <c r="C18" s="87"/>
      <c r="D18" s="87"/>
      <c r="E18" s="87"/>
    </row>
    <row r="19" spans="1:7" ht="31.5" customHeight="1">
      <c r="A19" s="89" t="s">
        <v>27</v>
      </c>
      <c r="B19" s="89"/>
      <c r="C19" s="89"/>
      <c r="D19" s="89"/>
      <c r="E19" s="89"/>
    </row>
    <row r="20" spans="1:7">
      <c r="A20" s="89"/>
      <c r="B20" s="89"/>
      <c r="C20" s="89"/>
      <c r="D20" s="89"/>
      <c r="E20" s="89"/>
      <c r="F20" s="2">
        <v>2735.6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4" t="s">
        <v>42</v>
      </c>
      <c r="B22" s="9" t="s">
        <v>39</v>
      </c>
      <c r="C22" s="3" t="s">
        <v>4</v>
      </c>
      <c r="D22" s="3">
        <v>14.25</v>
      </c>
      <c r="E22" s="8">
        <f>D22*F20*G20</f>
        <v>116946.9</v>
      </c>
      <c r="G22" s="20"/>
    </row>
    <row r="23" spans="1:7">
      <c r="A23" s="7" t="s">
        <v>44</v>
      </c>
      <c r="B23" s="9" t="s">
        <v>81</v>
      </c>
      <c r="C23" s="3" t="s">
        <v>31</v>
      </c>
      <c r="D23" s="3"/>
      <c r="E23" s="8">
        <v>5137.2</v>
      </c>
      <c r="G23" s="20"/>
    </row>
    <row r="24" spans="1:7">
      <c r="A24" s="7" t="s">
        <v>40</v>
      </c>
      <c r="B24" s="9" t="s">
        <v>24</v>
      </c>
      <c r="C24" s="3" t="s">
        <v>4</v>
      </c>
      <c r="D24" s="3">
        <v>5.42</v>
      </c>
      <c r="E24" s="8">
        <f>D24*F20*G20</f>
        <v>44480.856</v>
      </c>
      <c r="G24" s="20"/>
    </row>
    <row r="25" spans="1:7">
      <c r="A25" s="7" t="s">
        <v>51</v>
      </c>
      <c r="B25" s="9" t="s">
        <v>81</v>
      </c>
      <c r="C25" s="3" t="s">
        <v>31</v>
      </c>
      <c r="D25" s="3"/>
      <c r="E25" s="8">
        <v>0</v>
      </c>
      <c r="G25" s="20"/>
    </row>
    <row r="26" spans="1:7">
      <c r="A26" s="7" t="s">
        <v>54</v>
      </c>
      <c r="B26" s="9" t="s">
        <v>81</v>
      </c>
      <c r="C26" s="3" t="s">
        <v>31</v>
      </c>
      <c r="D26" s="3"/>
      <c r="E26" s="8">
        <v>0</v>
      </c>
      <c r="G26" s="20"/>
    </row>
    <row r="27" spans="1:7">
      <c r="A27" s="7" t="s">
        <v>52</v>
      </c>
      <c r="B27" s="9" t="s">
        <v>81</v>
      </c>
      <c r="C27" s="3" t="s">
        <v>31</v>
      </c>
      <c r="D27" s="3"/>
      <c r="E27" s="8">
        <v>6003.05</v>
      </c>
      <c r="G27" s="20"/>
    </row>
    <row r="28" spans="1:7">
      <c r="A28" s="7" t="s">
        <v>53</v>
      </c>
      <c r="B28" s="9" t="s">
        <v>81</v>
      </c>
      <c r="C28" s="3" t="s">
        <v>31</v>
      </c>
      <c r="D28" s="3"/>
      <c r="E28" s="8">
        <v>3836.57</v>
      </c>
      <c r="G28" s="20"/>
    </row>
    <row r="29" spans="1:7">
      <c r="A29" s="7" t="s">
        <v>29</v>
      </c>
      <c r="B29" s="9" t="s">
        <v>81</v>
      </c>
      <c r="C29" s="3" t="s">
        <v>31</v>
      </c>
      <c r="D29" s="3"/>
      <c r="E29" s="8">
        <v>1052.01</v>
      </c>
      <c r="G29" s="20"/>
    </row>
    <row r="30" spans="1:7">
      <c r="A30" s="15" t="s">
        <v>82</v>
      </c>
      <c r="B30" s="23" t="s">
        <v>88</v>
      </c>
      <c r="C30" s="3" t="s">
        <v>31</v>
      </c>
      <c r="D30" s="46"/>
      <c r="E30" s="8">
        <v>389.34</v>
      </c>
      <c r="G30" s="20"/>
    </row>
    <row r="31" spans="1:7" ht="30">
      <c r="A31" s="15" t="s">
        <v>93</v>
      </c>
      <c r="B31" s="23" t="s">
        <v>88</v>
      </c>
      <c r="C31" s="3" t="s">
        <v>31</v>
      </c>
      <c r="D31" s="46"/>
      <c r="E31" s="8">
        <v>18123.16</v>
      </c>
      <c r="G31" s="20"/>
    </row>
    <row r="32" spans="1:7" ht="30">
      <c r="A32" s="15" t="s">
        <v>83</v>
      </c>
      <c r="B32" s="23" t="s">
        <v>89</v>
      </c>
      <c r="C32" s="3" t="s">
        <v>41</v>
      </c>
      <c r="D32" s="47">
        <v>2</v>
      </c>
      <c r="E32" s="8">
        <f>D32*235.95</f>
        <v>471.9</v>
      </c>
      <c r="G32" s="20"/>
    </row>
    <row r="33" spans="1:8" ht="30">
      <c r="A33" s="15" t="s">
        <v>84</v>
      </c>
      <c r="B33" s="23" t="s">
        <v>89</v>
      </c>
      <c r="C33" s="3" t="s">
        <v>41</v>
      </c>
      <c r="D33" s="46">
        <v>1.33</v>
      </c>
      <c r="E33" s="8">
        <f t="shared" ref="E33:E36" si="0">D33*235.95</f>
        <v>313.81349999999998</v>
      </c>
      <c r="G33" s="20"/>
    </row>
    <row r="34" spans="1:8" ht="20.25" customHeight="1">
      <c r="A34" s="15" t="s">
        <v>85</v>
      </c>
      <c r="B34" s="23" t="s">
        <v>90</v>
      </c>
      <c r="C34" s="3" t="s">
        <v>41</v>
      </c>
      <c r="D34" s="47">
        <v>3</v>
      </c>
      <c r="E34" s="8">
        <f t="shared" si="0"/>
        <v>707.84999999999991</v>
      </c>
      <c r="G34" s="20"/>
    </row>
    <row r="35" spans="1:8" ht="30">
      <c r="A35" s="15" t="s">
        <v>86</v>
      </c>
      <c r="B35" s="23" t="s">
        <v>90</v>
      </c>
      <c r="C35" s="3" t="s">
        <v>41</v>
      </c>
      <c r="D35" s="47">
        <v>6</v>
      </c>
      <c r="E35" s="8">
        <f t="shared" si="0"/>
        <v>1415.6999999999998</v>
      </c>
      <c r="G35" s="20"/>
    </row>
    <row r="36" spans="1:8">
      <c r="A36" s="15" t="s">
        <v>87</v>
      </c>
      <c r="B36" s="23" t="s">
        <v>90</v>
      </c>
      <c r="C36" s="3" t="s">
        <v>41</v>
      </c>
      <c r="D36" s="48">
        <v>4</v>
      </c>
      <c r="E36" s="8">
        <f t="shared" si="0"/>
        <v>943.8</v>
      </c>
      <c r="G36" s="20"/>
    </row>
    <row r="37" spans="1:8" s="14" customFormat="1" ht="14.25">
      <c r="A37" s="10" t="s">
        <v>28</v>
      </c>
      <c r="B37" s="11"/>
      <c r="C37" s="12"/>
      <c r="D37" s="12"/>
      <c r="E37" s="13">
        <f>SUM(E22:E36)</f>
        <v>199822.1495</v>
      </c>
    </row>
    <row r="38" spans="1:8" ht="10.5" customHeight="1"/>
    <row r="39" spans="1:8" ht="32.25" customHeight="1">
      <c r="A39" s="96" t="s">
        <v>91</v>
      </c>
      <c r="B39" s="96"/>
      <c r="C39" s="96"/>
      <c r="D39" s="96"/>
      <c r="E39" s="96"/>
    </row>
    <row r="40" spans="1:8" ht="30" customHeight="1">
      <c r="A40" s="87" t="s">
        <v>21</v>
      </c>
      <c r="B40" s="87"/>
      <c r="C40" s="87"/>
      <c r="D40" s="87"/>
      <c r="E40" s="87"/>
    </row>
    <row r="41" spans="1:8" ht="15.75" customHeight="1">
      <c r="A41" s="87" t="s">
        <v>20</v>
      </c>
      <c r="B41" s="87"/>
      <c r="C41" s="87"/>
      <c r="D41" s="87"/>
      <c r="E41" s="87"/>
      <c r="F41" s="14"/>
      <c r="G41" s="14"/>
      <c r="H41" s="16"/>
    </row>
    <row r="42" spans="1:8" ht="31.5" customHeight="1">
      <c r="A42" s="87" t="s">
        <v>33</v>
      </c>
      <c r="B42" s="87"/>
      <c r="C42" s="87"/>
      <c r="D42" s="87"/>
      <c r="E42" s="87"/>
    </row>
    <row r="43" spans="1:8">
      <c r="A43" s="97" t="s">
        <v>5</v>
      </c>
      <c r="B43" s="97"/>
      <c r="C43" s="97"/>
      <c r="D43" s="97"/>
      <c r="E43" s="97"/>
    </row>
    <row r="44" spans="1:8">
      <c r="A44" s="87" t="s">
        <v>18</v>
      </c>
      <c r="B44" s="87"/>
      <c r="C44" s="87"/>
      <c r="D44" s="87"/>
      <c r="E44" s="87"/>
    </row>
    <row r="45" spans="1:8" ht="15" customHeight="1">
      <c r="A45" s="93" t="s">
        <v>32</v>
      </c>
      <c r="B45" s="93"/>
      <c r="C45" s="93"/>
      <c r="D45" s="93"/>
      <c r="E45" s="5"/>
    </row>
    <row r="46" spans="1:8" ht="11.25" customHeight="1">
      <c r="B46" s="94" t="s">
        <v>19</v>
      </c>
      <c r="C46" s="94"/>
      <c r="D46" s="94"/>
      <c r="E46" s="6" t="s">
        <v>6</v>
      </c>
    </row>
    <row r="47" spans="1:8">
      <c r="A47" s="38"/>
      <c r="B47" s="38"/>
      <c r="C47" s="38"/>
      <c r="D47" s="38"/>
      <c r="E47" s="38"/>
    </row>
    <row r="48" spans="1:8" ht="15" customHeight="1">
      <c r="A48" s="95" t="s">
        <v>50</v>
      </c>
      <c r="B48" s="95"/>
      <c r="C48" s="95"/>
      <c r="D48" s="95"/>
      <c r="E48" s="5"/>
    </row>
    <row r="49" spans="1:5" ht="11.25" customHeight="1">
      <c r="B49" s="94" t="s">
        <v>19</v>
      </c>
      <c r="C49" s="94"/>
      <c r="D49" s="94"/>
      <c r="E49" s="6" t="s">
        <v>6</v>
      </c>
    </row>
    <row r="50" spans="1:5">
      <c r="A50" s="2" t="s">
        <v>47</v>
      </c>
    </row>
    <row r="51" spans="1:5">
      <c r="A51" s="14" t="s">
        <v>34</v>
      </c>
    </row>
    <row r="52" spans="1:5">
      <c r="A52" s="2" t="s">
        <v>38</v>
      </c>
      <c r="B52" s="44">
        <f>'2кв'!B54</f>
        <v>-5461.3439999999537</v>
      </c>
    </row>
    <row r="53" spans="1:5" ht="26.25">
      <c r="A53" s="21" t="s">
        <v>92</v>
      </c>
      <c r="B53" s="18"/>
    </row>
    <row r="54" spans="1:5">
      <c r="A54" s="2" t="s">
        <v>35</v>
      </c>
      <c r="B54" s="18">
        <f>211576.91-1731.82</f>
        <v>209845.09</v>
      </c>
    </row>
    <row r="55" spans="1:5">
      <c r="A55" s="2" t="s">
        <v>45</v>
      </c>
      <c r="B55" s="18">
        <v>1050</v>
      </c>
    </row>
    <row r="56" spans="1:5">
      <c r="A56" s="2" t="s">
        <v>43</v>
      </c>
      <c r="B56" s="18">
        <f>3*330</f>
        <v>990</v>
      </c>
    </row>
    <row r="57" spans="1:5">
      <c r="A57" s="2" t="s">
        <v>46</v>
      </c>
      <c r="B57" s="18">
        <f>200*3</f>
        <v>600</v>
      </c>
    </row>
    <row r="58" spans="1:5" ht="30">
      <c r="A58" s="37" t="s">
        <v>36</v>
      </c>
      <c r="B58" s="18">
        <f>E37</f>
        <v>199822.1495</v>
      </c>
    </row>
    <row r="59" spans="1:5">
      <c r="A59" s="19" t="s">
        <v>37</v>
      </c>
      <c r="B59" s="33">
        <f>B52+B54+B55+B56+B57-B58</f>
        <v>7201.5965000000433</v>
      </c>
    </row>
  </sheetData>
  <mergeCells count="29">
    <mergeCell ref="A44:E44"/>
    <mergeCell ref="A45:D45"/>
    <mergeCell ref="B46:D46"/>
    <mergeCell ref="A48:D48"/>
    <mergeCell ref="B49:D49"/>
    <mergeCell ref="A43:E43"/>
    <mergeCell ref="A14:E14"/>
    <mergeCell ref="A15:E15"/>
    <mergeCell ref="A16:E16"/>
    <mergeCell ref="A17:E17"/>
    <mergeCell ref="A18:E18"/>
    <mergeCell ref="A19:E19"/>
    <mergeCell ref="A20:E20"/>
    <mergeCell ref="A39:E39"/>
    <mergeCell ref="A40:E40"/>
    <mergeCell ref="A41:E41"/>
    <mergeCell ref="A42:E42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topLeftCell="A41" zoomScaleSheetLayoutView="100" workbookViewId="0">
      <selection activeCell="B55" sqref="B55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.42578125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5703125" style="2" customWidth="1"/>
    <col min="9" max="16384" width="9.140625" style="2"/>
  </cols>
  <sheetData>
    <row r="1" spans="1:5" ht="15.75">
      <c r="A1" s="83" t="s">
        <v>11</v>
      </c>
      <c r="B1" s="83"/>
      <c r="C1" s="83"/>
      <c r="D1" s="83"/>
      <c r="E1" s="83"/>
    </row>
    <row r="2" spans="1:5" ht="30.75" customHeight="1">
      <c r="A2" s="84" t="s">
        <v>12</v>
      </c>
      <c r="B2" s="85"/>
      <c r="C2" s="85"/>
      <c r="D2" s="85"/>
      <c r="E2" s="85"/>
    </row>
    <row r="3" spans="1:5">
      <c r="A3" s="86" t="s">
        <v>94</v>
      </c>
      <c r="B3" s="86"/>
      <c r="C3" s="86"/>
      <c r="D3" s="86"/>
      <c r="E3" s="86"/>
    </row>
    <row r="4" spans="1:5" s="1" customFormat="1" ht="15.75">
      <c r="A4" s="25" t="s">
        <v>13</v>
      </c>
      <c r="B4" s="4"/>
      <c r="C4" s="4"/>
      <c r="D4" s="98" t="s">
        <v>95</v>
      </c>
      <c r="E4" s="98"/>
    </row>
    <row r="5" spans="1:5">
      <c r="A5" s="51"/>
      <c r="B5" s="4"/>
      <c r="C5" s="4"/>
      <c r="D5" s="4"/>
      <c r="E5" s="4"/>
    </row>
    <row r="6" spans="1:5">
      <c r="A6" s="87" t="s">
        <v>0</v>
      </c>
      <c r="B6" s="87"/>
      <c r="C6" s="87"/>
      <c r="D6" s="87"/>
      <c r="E6" s="87"/>
    </row>
    <row r="7" spans="1:5">
      <c r="A7" s="88" t="s">
        <v>25</v>
      </c>
      <c r="B7" s="88"/>
      <c r="C7" s="88"/>
      <c r="D7" s="88"/>
      <c r="E7" s="88"/>
    </row>
    <row r="8" spans="1:5">
      <c r="A8" s="82" t="s">
        <v>1</v>
      </c>
      <c r="B8" s="82"/>
      <c r="C8" s="82"/>
      <c r="D8" s="82"/>
      <c r="E8" s="82"/>
    </row>
    <row r="9" spans="1:5">
      <c r="A9" s="87" t="s">
        <v>49</v>
      </c>
      <c r="B9" s="87"/>
      <c r="C9" s="87"/>
      <c r="D9" s="87"/>
      <c r="E9" s="87"/>
    </row>
    <row r="10" spans="1:5" ht="21" customHeight="1">
      <c r="A10" s="90" t="s">
        <v>14</v>
      </c>
      <c r="B10" s="91"/>
      <c r="C10" s="91"/>
      <c r="D10" s="91"/>
      <c r="E10" s="91"/>
    </row>
    <row r="11" spans="1:5" ht="28.5" customHeight="1">
      <c r="A11" s="87" t="s">
        <v>48</v>
      </c>
      <c r="B11" s="87"/>
      <c r="C11" s="87"/>
      <c r="D11" s="87"/>
      <c r="E11" s="87"/>
    </row>
    <row r="12" spans="1:5" ht="12.75" customHeight="1">
      <c r="A12" s="82" t="s">
        <v>15</v>
      </c>
      <c r="B12" s="92"/>
      <c r="C12" s="92"/>
      <c r="D12" s="92"/>
      <c r="E12" s="92"/>
    </row>
    <row r="13" spans="1:5" ht="15.75" customHeight="1">
      <c r="A13" s="87" t="s">
        <v>22</v>
      </c>
      <c r="B13" s="87"/>
      <c r="C13" s="87"/>
      <c r="D13" s="87"/>
      <c r="E13" s="87"/>
    </row>
    <row r="14" spans="1:5" ht="18" customHeight="1">
      <c r="A14" s="82" t="s">
        <v>2</v>
      </c>
      <c r="B14" s="92"/>
      <c r="C14" s="92"/>
      <c r="D14" s="92"/>
      <c r="E14" s="92"/>
    </row>
    <row r="15" spans="1:5" ht="18" customHeight="1">
      <c r="A15" s="87" t="s">
        <v>23</v>
      </c>
      <c r="B15" s="87"/>
      <c r="C15" s="87"/>
      <c r="D15" s="87"/>
      <c r="E15" s="87"/>
    </row>
    <row r="16" spans="1:5">
      <c r="A16" s="82" t="s">
        <v>16</v>
      </c>
      <c r="B16" s="92"/>
      <c r="C16" s="92"/>
      <c r="D16" s="92"/>
      <c r="E16" s="92"/>
    </row>
    <row r="17" spans="1:8" ht="32.25" customHeight="1">
      <c r="A17" s="87" t="s">
        <v>17</v>
      </c>
      <c r="B17" s="87"/>
      <c r="C17" s="87"/>
      <c r="D17" s="87"/>
      <c r="E17" s="87"/>
    </row>
    <row r="18" spans="1:8" ht="62.25" customHeight="1">
      <c r="A18" s="87" t="s">
        <v>26</v>
      </c>
      <c r="B18" s="87"/>
      <c r="C18" s="87"/>
      <c r="D18" s="87"/>
      <c r="E18" s="87"/>
    </row>
    <row r="19" spans="1:8" ht="31.5" customHeight="1">
      <c r="A19" s="89" t="s">
        <v>27</v>
      </c>
      <c r="B19" s="89"/>
      <c r="C19" s="89"/>
      <c r="D19" s="89"/>
      <c r="E19" s="89"/>
    </row>
    <row r="20" spans="1:8">
      <c r="A20" s="89"/>
      <c r="B20" s="89"/>
      <c r="C20" s="89"/>
      <c r="D20" s="89"/>
      <c r="E20" s="89"/>
      <c r="F20" s="2">
        <v>2735.6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4" t="s">
        <v>42</v>
      </c>
      <c r="B22" s="9" t="s">
        <v>39</v>
      </c>
      <c r="C22" s="3" t="s">
        <v>4</v>
      </c>
      <c r="D22" s="3">
        <v>14.25</v>
      </c>
      <c r="E22" s="8">
        <f>D22*F20*G20</f>
        <v>116946.9</v>
      </c>
      <c r="G22" s="20"/>
    </row>
    <row r="23" spans="1:8">
      <c r="A23" s="7" t="s">
        <v>44</v>
      </c>
      <c r="B23" s="9" t="s">
        <v>96</v>
      </c>
      <c r="C23" s="3" t="s">
        <v>31</v>
      </c>
      <c r="D23" s="3"/>
      <c r="E23" s="8">
        <v>0</v>
      </c>
      <c r="G23" s="20"/>
    </row>
    <row r="24" spans="1:8">
      <c r="A24" s="7" t="s">
        <v>40</v>
      </c>
      <c r="B24" s="9" t="s">
        <v>24</v>
      </c>
      <c r="C24" s="3" t="s">
        <v>4</v>
      </c>
      <c r="D24" s="3">
        <v>5.42</v>
      </c>
      <c r="E24" s="8">
        <f>D24*F20*G20</f>
        <v>44480.856</v>
      </c>
      <c r="G24" s="20"/>
    </row>
    <row r="25" spans="1:8">
      <c r="A25" s="7" t="s">
        <v>51</v>
      </c>
      <c r="B25" s="9" t="s">
        <v>96</v>
      </c>
      <c r="C25" s="3" t="s">
        <v>31</v>
      </c>
      <c r="D25" s="3"/>
      <c r="E25" s="8">
        <v>139.91999999999999</v>
      </c>
      <c r="G25" s="20"/>
    </row>
    <row r="26" spans="1:8">
      <c r="A26" s="7" t="s">
        <v>54</v>
      </c>
      <c r="B26" s="9" t="s">
        <v>96</v>
      </c>
      <c r="C26" s="3" t="s">
        <v>31</v>
      </c>
      <c r="D26" s="3"/>
      <c r="E26" s="8">
        <v>3252.67</v>
      </c>
      <c r="G26" s="20"/>
    </row>
    <row r="27" spans="1:8">
      <c r="A27" s="7" t="s">
        <v>52</v>
      </c>
      <c r="B27" s="9" t="s">
        <v>96</v>
      </c>
      <c r="C27" s="3" t="s">
        <v>31</v>
      </c>
      <c r="D27" s="3"/>
      <c r="E27" s="8">
        <v>6423.5</v>
      </c>
      <c r="G27" s="20"/>
    </row>
    <row r="28" spans="1:8">
      <c r="A28" s="7" t="s">
        <v>53</v>
      </c>
      <c r="B28" s="9" t="s">
        <v>96</v>
      </c>
      <c r="C28" s="3" t="s">
        <v>31</v>
      </c>
      <c r="D28" s="3"/>
      <c r="E28" s="8">
        <v>84.49</v>
      </c>
      <c r="G28" s="20"/>
    </row>
    <row r="29" spans="1:8">
      <c r="A29" s="7" t="s">
        <v>29</v>
      </c>
      <c r="B29" s="9" t="s">
        <v>96</v>
      </c>
      <c r="C29" s="3" t="s">
        <v>31</v>
      </c>
      <c r="D29" s="3"/>
      <c r="E29" s="8">
        <f>900+573.24</f>
        <v>1473.24</v>
      </c>
      <c r="G29" s="20"/>
    </row>
    <row r="30" spans="1:8">
      <c r="A30" s="53" t="s">
        <v>98</v>
      </c>
      <c r="B30" s="9" t="s">
        <v>100</v>
      </c>
      <c r="C30" s="3" t="s">
        <v>102</v>
      </c>
      <c r="D30" s="3">
        <v>2</v>
      </c>
      <c r="E30" s="8">
        <f>D30*235.95</f>
        <v>471.9</v>
      </c>
      <c r="G30" s="20"/>
      <c r="H30" s="52"/>
    </row>
    <row r="31" spans="1:8">
      <c r="A31" s="53" t="s">
        <v>99</v>
      </c>
      <c r="B31" s="9" t="s">
        <v>101</v>
      </c>
      <c r="C31" s="3" t="s">
        <v>31</v>
      </c>
      <c r="D31" s="3"/>
      <c r="E31" s="8">
        <v>5480.86</v>
      </c>
      <c r="G31" s="20"/>
      <c r="H31" s="52"/>
    </row>
    <row r="32" spans="1:8">
      <c r="A32" s="15"/>
      <c r="B32" s="54"/>
      <c r="C32" s="3"/>
      <c r="D32" s="55"/>
      <c r="E32" s="8"/>
      <c r="G32" s="20"/>
    </row>
    <row r="33" spans="1:8" s="14" customFormat="1" ht="14.25">
      <c r="A33" s="10" t="s">
        <v>28</v>
      </c>
      <c r="B33" s="11"/>
      <c r="C33" s="12"/>
      <c r="D33" s="12"/>
      <c r="E33" s="13">
        <f>SUM(E22:E32)</f>
        <v>178754.33599999998</v>
      </c>
    </row>
    <row r="34" spans="1:8" ht="10.5" customHeight="1"/>
    <row r="35" spans="1:8" ht="32.25" customHeight="1">
      <c r="A35" s="96" t="s">
        <v>91</v>
      </c>
      <c r="B35" s="96"/>
      <c r="C35" s="96"/>
      <c r="D35" s="96"/>
      <c r="E35" s="96"/>
    </row>
    <row r="36" spans="1:8" ht="30" customHeight="1">
      <c r="A36" s="87" t="s">
        <v>21</v>
      </c>
      <c r="B36" s="87"/>
      <c r="C36" s="87"/>
      <c r="D36" s="87"/>
      <c r="E36" s="87"/>
    </row>
    <row r="37" spans="1:8" ht="15.75" customHeight="1">
      <c r="A37" s="87" t="s">
        <v>20</v>
      </c>
      <c r="B37" s="87"/>
      <c r="C37" s="87"/>
      <c r="D37" s="87"/>
      <c r="E37" s="87"/>
      <c r="F37" s="14"/>
      <c r="G37" s="14"/>
      <c r="H37" s="16"/>
    </row>
    <row r="38" spans="1:8" ht="31.5" customHeight="1">
      <c r="A38" s="87" t="s">
        <v>33</v>
      </c>
      <c r="B38" s="87"/>
      <c r="C38" s="87"/>
      <c r="D38" s="87"/>
      <c r="E38" s="87"/>
    </row>
    <row r="39" spans="1:8">
      <c r="A39" s="97" t="s">
        <v>5</v>
      </c>
      <c r="B39" s="97"/>
      <c r="C39" s="97"/>
      <c r="D39" s="97"/>
      <c r="E39" s="97"/>
    </row>
    <row r="40" spans="1:8">
      <c r="A40" s="87" t="s">
        <v>18</v>
      </c>
      <c r="B40" s="87"/>
      <c r="C40" s="87"/>
      <c r="D40" s="87"/>
      <c r="E40" s="87"/>
    </row>
    <row r="41" spans="1:8" ht="15" customHeight="1">
      <c r="A41" s="93" t="s">
        <v>32</v>
      </c>
      <c r="B41" s="93"/>
      <c r="C41" s="93"/>
      <c r="D41" s="93"/>
      <c r="E41" s="5"/>
    </row>
    <row r="42" spans="1:8" ht="11.25" customHeight="1">
      <c r="B42" s="94" t="s">
        <v>19</v>
      </c>
      <c r="C42" s="94"/>
      <c r="D42" s="94"/>
      <c r="E42" s="6" t="s">
        <v>6</v>
      </c>
    </row>
    <row r="43" spans="1:8">
      <c r="A43" s="50"/>
      <c r="B43" s="50"/>
      <c r="C43" s="50"/>
      <c r="D43" s="50"/>
      <c r="E43" s="50"/>
    </row>
    <row r="44" spans="1:8" ht="15" customHeight="1">
      <c r="A44" s="95" t="s">
        <v>50</v>
      </c>
      <c r="B44" s="95"/>
      <c r="C44" s="95"/>
      <c r="D44" s="95"/>
      <c r="E44" s="5"/>
    </row>
    <row r="45" spans="1:8" ht="11.25" customHeight="1">
      <c r="B45" s="94" t="s">
        <v>19</v>
      </c>
      <c r="C45" s="94"/>
      <c r="D45" s="94"/>
      <c r="E45" s="6" t="s">
        <v>6</v>
      </c>
    </row>
    <row r="46" spans="1:8">
      <c r="A46" s="2" t="s">
        <v>47</v>
      </c>
    </row>
    <row r="47" spans="1:8">
      <c r="A47" s="14" t="s">
        <v>34</v>
      </c>
    </row>
    <row r="48" spans="1:8">
      <c r="A48" s="2" t="s">
        <v>38</v>
      </c>
      <c r="B48" s="44">
        <f>'3кв'!B59</f>
        <v>7201.5965000000433</v>
      </c>
    </row>
    <row r="49" spans="1:2" ht="26.25">
      <c r="A49" s="21" t="s">
        <v>97</v>
      </c>
      <c r="B49" s="18"/>
    </row>
    <row r="50" spans="1:2">
      <c r="A50" s="2" t="s">
        <v>35</v>
      </c>
      <c r="B50" s="18">
        <v>198065.26</v>
      </c>
    </row>
    <row r="51" spans="1:2">
      <c r="A51" s="2" t="s">
        <v>45</v>
      </c>
      <c r="B51" s="18">
        <v>1050</v>
      </c>
    </row>
    <row r="52" spans="1:2">
      <c r="A52" s="2" t="s">
        <v>43</v>
      </c>
      <c r="B52" s="18">
        <f>3*330</f>
        <v>990</v>
      </c>
    </row>
    <row r="53" spans="1:2">
      <c r="A53" s="2" t="s">
        <v>46</v>
      </c>
      <c r="B53" s="18">
        <f>200*3</f>
        <v>600</v>
      </c>
    </row>
    <row r="54" spans="1:2" ht="30">
      <c r="A54" s="49" t="s">
        <v>36</v>
      </c>
      <c r="B54" s="18">
        <f>E33</f>
        <v>178754.33599999998</v>
      </c>
    </row>
    <row r="55" spans="1:2">
      <c r="A55" s="19" t="s">
        <v>37</v>
      </c>
      <c r="B55" s="33">
        <f>B48+B50+B51+B52+B53-B54</f>
        <v>29152.520500000071</v>
      </c>
    </row>
  </sheetData>
  <mergeCells count="29">
    <mergeCell ref="A40:E40"/>
    <mergeCell ref="A41:D41"/>
    <mergeCell ref="B42:D42"/>
    <mergeCell ref="A44:D44"/>
    <mergeCell ref="B45:D45"/>
    <mergeCell ref="A39:E39"/>
    <mergeCell ref="A14:E14"/>
    <mergeCell ref="A15:E15"/>
    <mergeCell ref="A16:E16"/>
    <mergeCell ref="A17:E17"/>
    <mergeCell ref="A18:E18"/>
    <mergeCell ref="A19:E19"/>
    <mergeCell ref="A20:E20"/>
    <mergeCell ref="A35:E35"/>
    <mergeCell ref="A36:E36"/>
    <mergeCell ref="A37:E37"/>
    <mergeCell ref="A38:E38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topLeftCell="A7" zoomScaleSheetLayoutView="100" workbookViewId="0">
      <selection activeCell="B46" sqref="B46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80" customWidth="1"/>
    <col min="4" max="4" width="11.8554687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101" t="s">
        <v>103</v>
      </c>
      <c r="B1" s="101"/>
      <c r="C1" s="101"/>
      <c r="D1" s="56"/>
    </row>
    <row r="2" spans="1:5">
      <c r="A2" s="102" t="s">
        <v>104</v>
      </c>
      <c r="B2" s="102"/>
      <c r="C2" s="102"/>
      <c r="D2" s="57"/>
    </row>
    <row r="3" spans="1:5">
      <c r="A3" s="102" t="s">
        <v>105</v>
      </c>
      <c r="B3" s="102"/>
      <c r="C3" s="102"/>
      <c r="D3" s="57"/>
    </row>
    <row r="4" spans="1:5">
      <c r="A4" s="101" t="s">
        <v>126</v>
      </c>
      <c r="B4" s="101"/>
      <c r="C4" s="101"/>
      <c r="D4" s="56"/>
    </row>
    <row r="5" spans="1:5">
      <c r="A5" s="103"/>
      <c r="B5" s="103"/>
      <c r="C5" s="103"/>
    </row>
    <row r="6" spans="1:5">
      <c r="A6" s="57"/>
      <c r="B6" s="58" t="s">
        <v>106</v>
      </c>
      <c r="C6" s="77">
        <f>'1кв'!B52</f>
        <v>31077.34</v>
      </c>
      <c r="D6" s="60"/>
    </row>
    <row r="7" spans="1:5">
      <c r="A7" s="61" t="s">
        <v>107</v>
      </c>
      <c r="B7" s="58" t="s">
        <v>127</v>
      </c>
      <c r="C7" s="59"/>
      <c r="D7" s="60"/>
    </row>
    <row r="8" spans="1:5">
      <c r="A8" s="57"/>
      <c r="B8" s="62" t="s">
        <v>108</v>
      </c>
      <c r="C8" s="59"/>
      <c r="D8" s="60"/>
    </row>
    <row r="9" spans="1:5">
      <c r="A9" s="57"/>
      <c r="B9" s="7" t="s">
        <v>130</v>
      </c>
      <c r="C9" s="59"/>
      <c r="D9" s="60"/>
    </row>
    <row r="10" spans="1:5">
      <c r="A10" s="57"/>
      <c r="B10" s="7" t="s">
        <v>128</v>
      </c>
      <c r="C10" s="59"/>
      <c r="D10" s="60"/>
    </row>
    <row r="11" spans="1:5">
      <c r="A11" s="57"/>
      <c r="B11" s="7" t="s">
        <v>131</v>
      </c>
      <c r="C11" s="59"/>
      <c r="D11" s="60"/>
    </row>
    <row r="12" spans="1:5">
      <c r="A12" s="57"/>
      <c r="B12" s="7" t="s">
        <v>129</v>
      </c>
      <c r="C12" s="59"/>
      <c r="D12" s="60"/>
    </row>
    <row r="13" spans="1:5">
      <c r="B13" s="63" t="s">
        <v>109</v>
      </c>
      <c r="C13" s="64">
        <f>'1кв'!B54+'2кв'!B49+'3кв'!B54+'4кв'!B50</f>
        <v>816438.91999999993</v>
      </c>
      <c r="D13" s="65"/>
      <c r="E13" s="66"/>
    </row>
    <row r="14" spans="1:5">
      <c r="A14" s="61"/>
      <c r="B14" s="63" t="s">
        <v>45</v>
      </c>
      <c r="C14" s="64">
        <f>'1кв'!B55+'2кв'!B50+'3кв'!B55+'4кв'!B51</f>
        <v>4200</v>
      </c>
      <c r="D14" s="65"/>
      <c r="E14" s="66"/>
    </row>
    <row r="15" spans="1:5">
      <c r="A15" s="61"/>
      <c r="B15" s="63" t="s">
        <v>43</v>
      </c>
      <c r="C15" s="64">
        <f>'1кв'!B56+'2кв'!B51+'3кв'!B56+'4кв'!B52</f>
        <v>3960</v>
      </c>
      <c r="D15" s="65"/>
      <c r="E15" s="66"/>
    </row>
    <row r="16" spans="1:5">
      <c r="A16" s="61"/>
      <c r="B16" s="63" t="s">
        <v>46</v>
      </c>
      <c r="C16" s="64">
        <f>'1кв'!B57+'2кв'!B52+'3кв'!B57+'4кв'!B53</f>
        <v>2400</v>
      </c>
      <c r="D16" s="65"/>
      <c r="E16" s="66"/>
    </row>
    <row r="17" spans="1:5">
      <c r="A17" s="68"/>
      <c r="B17" s="63" t="s">
        <v>110</v>
      </c>
      <c r="C17" s="59">
        <f>SUM(C13:C16)</f>
        <v>826998.91999999993</v>
      </c>
      <c r="D17" s="60">
        <f>'1кв'!B54+'1кв'!B55+'1кв'!B56+'1кв'!B57+'2кв'!B49+'2кв'!B50+'2кв'!B51+'2кв'!B52+'3кв'!B54+'3кв'!B55+'3кв'!B56+'3кв'!B57+'4кв'!B50+'4кв'!B51+'4кв'!B52+'4кв'!B53</f>
        <v>826998.91999999993</v>
      </c>
      <c r="E17" s="66"/>
    </row>
    <row r="18" spans="1:5">
      <c r="B18" s="99"/>
      <c r="C18" s="100"/>
      <c r="D18" s="69"/>
    </row>
    <row r="19" spans="1:5">
      <c r="A19" s="70" t="s">
        <v>111</v>
      </c>
      <c r="B19" s="7" t="s">
        <v>42</v>
      </c>
      <c r="C19" s="64">
        <f>'1кв'!E22+'2кв'!E22+'3кв'!E22+'4кв'!E22</f>
        <v>450389.18400000001</v>
      </c>
      <c r="D19" s="69"/>
    </row>
    <row r="20" spans="1:5" ht="30">
      <c r="A20" s="70"/>
      <c r="B20" s="7" t="s">
        <v>112</v>
      </c>
      <c r="C20" s="64">
        <f>'1кв'!E23</f>
        <v>5078.1000000000004</v>
      </c>
      <c r="D20" s="69"/>
    </row>
    <row r="21" spans="1:5">
      <c r="A21" s="70"/>
      <c r="B21" s="7" t="s">
        <v>40</v>
      </c>
      <c r="C21" s="64">
        <f>'1кв'!E25+'2кв'!E24+'3кв'!E24+'4кв'!E24</f>
        <v>171029.712</v>
      </c>
      <c r="D21" s="69"/>
    </row>
    <row r="22" spans="1:5">
      <c r="A22" s="70"/>
      <c r="B22" s="7" t="s">
        <v>113</v>
      </c>
      <c r="C22" s="64">
        <f>'3кв'!E23+'4кв'!E23</f>
        <v>5137.2</v>
      </c>
      <c r="D22" s="69"/>
    </row>
    <row r="23" spans="1:5">
      <c r="A23" s="70"/>
      <c r="B23" s="71" t="s">
        <v>51</v>
      </c>
      <c r="C23" s="64">
        <f>'1кв'!E26+'2кв'!E25+'3кв'!E25+'4кв'!E25</f>
        <v>1178.5500000000002</v>
      </c>
      <c r="D23" s="69"/>
    </row>
    <row r="24" spans="1:5">
      <c r="B24" s="67" t="s">
        <v>54</v>
      </c>
      <c r="C24" s="64">
        <f>'1кв'!E27+'2кв'!E26+'3кв'!E26+'4кв'!E26</f>
        <v>21268.78</v>
      </c>
      <c r="D24" s="69"/>
      <c r="E24" s="66"/>
    </row>
    <row r="25" spans="1:5">
      <c r="B25" s="71" t="s">
        <v>52</v>
      </c>
      <c r="C25" s="64">
        <f>'1кв'!E28+'2кв'!E27+'3кв'!E27+'4кв'!E27</f>
        <v>25341.59</v>
      </c>
      <c r="D25" s="69"/>
      <c r="E25" s="66"/>
    </row>
    <row r="26" spans="1:5">
      <c r="B26" s="71" t="s">
        <v>53</v>
      </c>
      <c r="C26" s="64">
        <f>'1кв'!E29+'2кв'!E28+'3кв'!E28+'4кв'!E28</f>
        <v>12462.539999999999</v>
      </c>
      <c r="D26" s="69"/>
    </row>
    <row r="27" spans="1:5">
      <c r="A27" s="70"/>
      <c r="B27" s="72" t="s">
        <v>29</v>
      </c>
      <c r="C27" s="64">
        <f>'1кв'!E30+'2кв'!E29+'3кв'!E29+'4кв'!E29</f>
        <v>9308.65</v>
      </c>
      <c r="D27" s="69"/>
    </row>
    <row r="28" spans="1:5">
      <c r="A28" s="70"/>
      <c r="B28" s="73" t="s">
        <v>132</v>
      </c>
      <c r="C28" s="64">
        <f>'1кв'!E31+'1кв'!E32+'1кв'!E33+'2кв'!E31+'3кв'!E32+'3кв'!E33+'3кв'!E34+'3кв'!E35+'3кв'!E36+'4кв'!E30</f>
        <v>8475.8934999999983</v>
      </c>
      <c r="D28" s="69"/>
    </row>
    <row r="29" spans="1:5">
      <c r="A29" s="70"/>
      <c r="B29" s="73" t="s">
        <v>114</v>
      </c>
      <c r="C29" s="64">
        <f>SUM(C31:C38)</f>
        <v>119253.54</v>
      </c>
      <c r="D29" s="69"/>
    </row>
    <row r="30" spans="1:5">
      <c r="A30" s="70"/>
      <c r="B30" s="72" t="s">
        <v>108</v>
      </c>
      <c r="C30" s="64"/>
      <c r="D30" s="69"/>
    </row>
    <row r="31" spans="1:5">
      <c r="A31" s="70"/>
      <c r="B31" s="7" t="s">
        <v>133</v>
      </c>
      <c r="C31" s="64">
        <f>'1кв'!E34</f>
        <v>12413.11</v>
      </c>
      <c r="D31" s="69"/>
    </row>
    <row r="32" spans="1:5">
      <c r="A32" s="70"/>
      <c r="B32" s="41" t="s">
        <v>134</v>
      </c>
      <c r="C32" s="64">
        <f>'1кв'!E35</f>
        <v>83956.18</v>
      </c>
      <c r="D32" s="69"/>
    </row>
    <row r="33" spans="1:6" ht="30">
      <c r="A33" s="70"/>
      <c r="B33" s="7" t="s">
        <v>137</v>
      </c>
      <c r="C33" s="81">
        <f>'1кв'!E36</f>
        <v>-4530.38</v>
      </c>
      <c r="D33" s="69"/>
    </row>
    <row r="34" spans="1:6">
      <c r="A34" s="70"/>
      <c r="B34" s="15" t="s">
        <v>138</v>
      </c>
      <c r="C34" s="81">
        <f>'3кв'!E30</f>
        <v>389.34</v>
      </c>
      <c r="D34" s="69"/>
    </row>
    <row r="35" spans="1:6" ht="31.5">
      <c r="A35" s="70"/>
      <c r="B35" s="72" t="s">
        <v>115</v>
      </c>
      <c r="C35" s="64">
        <f>'2кв'!E30</f>
        <v>3421.27</v>
      </c>
      <c r="D35" s="69"/>
    </row>
    <row r="36" spans="1:6" ht="18" customHeight="1">
      <c r="A36" s="70"/>
      <c r="B36" s="42" t="s">
        <v>135</v>
      </c>
      <c r="C36" s="64">
        <f>'3кв'!E31</f>
        <v>18123.16</v>
      </c>
      <c r="D36" s="69"/>
    </row>
    <row r="37" spans="1:6" ht="18" customHeight="1">
      <c r="A37" s="70"/>
      <c r="B37" s="74" t="s">
        <v>136</v>
      </c>
      <c r="C37" s="64">
        <f>'4кв'!E31</f>
        <v>5480.86</v>
      </c>
      <c r="D37" s="69"/>
    </row>
    <row r="38" spans="1:6" ht="18" customHeight="1">
      <c r="A38" s="70"/>
      <c r="B38" s="72"/>
      <c r="C38" s="64"/>
      <c r="D38" s="69"/>
    </row>
    <row r="39" spans="1:6">
      <c r="B39" s="75" t="s">
        <v>116</v>
      </c>
      <c r="C39" s="59">
        <f>SUM(C19:C29)</f>
        <v>828923.73950000014</v>
      </c>
      <c r="D39" s="69">
        <f>'1кв'!E37+'2кв'!E32+'3кв'!E37+'4кв'!E33</f>
        <v>828923.73950000003</v>
      </c>
      <c r="E39" s="66">
        <f>C39-D39</f>
        <v>0</v>
      </c>
      <c r="F39" s="66"/>
    </row>
    <row r="40" spans="1:6">
      <c r="B40" s="76" t="s">
        <v>117</v>
      </c>
      <c r="C40" s="77">
        <f>(C6+C17)-C39</f>
        <v>29152.520499999751</v>
      </c>
      <c r="D40" s="69"/>
      <c r="E40" s="66"/>
    </row>
    <row r="41" spans="1:6">
      <c r="B41" s="61" t="s">
        <v>118</v>
      </c>
      <c r="C41" s="61"/>
      <c r="D41" s="69"/>
    </row>
    <row r="42" spans="1:6">
      <c r="B42" s="61" t="s">
        <v>119</v>
      </c>
      <c r="C42" s="61">
        <v>106776.77</v>
      </c>
      <c r="D42" s="69"/>
    </row>
    <row r="43" spans="1:6">
      <c r="B43" s="78" t="s">
        <v>120</v>
      </c>
      <c r="C43" s="78">
        <v>64230.25</v>
      </c>
      <c r="D43" s="69"/>
    </row>
    <row r="44" spans="1:6">
      <c r="B44" s="61" t="s">
        <v>121</v>
      </c>
      <c r="C44" s="61">
        <f>C43-C42</f>
        <v>-42546.520000000004</v>
      </c>
      <c r="D44" s="69"/>
    </row>
    <row r="45" spans="1:6">
      <c r="B45" s="61"/>
      <c r="C45" s="79"/>
      <c r="D45" s="69"/>
    </row>
    <row r="46" spans="1:6">
      <c r="A46" s="61"/>
      <c r="C46" s="79"/>
      <c r="D46" s="69"/>
    </row>
    <row r="47" spans="1:6">
      <c r="B47" s="61"/>
      <c r="C47" s="79"/>
      <c r="D47" s="69"/>
    </row>
    <row r="48" spans="1:6">
      <c r="A48" s="1" t="s">
        <v>122</v>
      </c>
      <c r="B48" s="61" t="s">
        <v>123</v>
      </c>
      <c r="C48" s="79"/>
      <c r="D48" s="69"/>
    </row>
    <row r="49" spans="2:4">
      <c r="B49" s="61" t="s">
        <v>124</v>
      </c>
      <c r="C49" s="79"/>
      <c r="D49" s="69"/>
    </row>
    <row r="50" spans="2:4">
      <c r="B50" s="61" t="s">
        <v>125</v>
      </c>
      <c r="C50" s="79"/>
      <c r="D50" s="69"/>
    </row>
    <row r="51" spans="2:4">
      <c r="B51" s="61"/>
      <c r="C51" s="79"/>
      <c r="D51" s="69"/>
    </row>
    <row r="52" spans="2:4">
      <c r="B52" s="61"/>
      <c r="C52" s="79"/>
      <c r="D52" s="69"/>
    </row>
    <row r="53" spans="2:4">
      <c r="B53" s="61"/>
      <c r="C53" s="79"/>
      <c r="D53" s="69"/>
    </row>
    <row r="54" spans="2:4">
      <c r="B54" s="61"/>
      <c r="C54" s="79"/>
      <c r="D54" s="69"/>
    </row>
    <row r="55" spans="2:4">
      <c r="B55" s="61"/>
      <c r="C55" s="79"/>
      <c r="D55" s="69"/>
    </row>
  </sheetData>
  <mergeCells count="6">
    <mergeCell ref="B18:C18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2023-03-02T11:02:38Z</dcterms:modified>
</cp:coreProperties>
</file>