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'1кв'!$A$1:$E$55</definedName>
    <definedName name="_xlnm.Print_Area" localSheetId="1">'2кв'!$A$1:$E$54</definedName>
    <definedName name="_xlnm.Print_Area" localSheetId="2">'3кв'!$A$1:$E$53</definedName>
    <definedName name="_xlnm.Print_Area" localSheetId="3">'4кв'!$A$1:$E$53</definedName>
    <definedName name="_xlnm.Print_Area" localSheetId="4">отчет!$A$1:$C$47</definedName>
  </definedNames>
  <calcPr calcId="145621"/>
</workbook>
</file>

<file path=xl/calcChain.xml><?xml version="1.0" encoding="utf-8"?>
<calcChain xmlns="http://schemas.openxmlformats.org/spreadsheetml/2006/main">
  <c r="C36" i="23" l="1"/>
  <c r="C35" i="23"/>
  <c r="C24" i="23"/>
  <c r="E32" i="21"/>
  <c r="C25" i="23"/>
  <c r="C30" i="23"/>
  <c r="C26" i="23" s="1"/>
  <c r="C19" i="23"/>
  <c r="C20" i="23"/>
  <c r="C21" i="23"/>
  <c r="C22" i="23"/>
  <c r="C23" i="23"/>
  <c r="C18" i="23"/>
  <c r="C17" i="23"/>
  <c r="C16" i="23"/>
  <c r="C13" i="23"/>
  <c r="C12" i="23"/>
  <c r="C6" i="23"/>
  <c r="C14" i="23"/>
  <c r="C37" i="23" l="1"/>
  <c r="C31" i="23"/>
  <c r="C32" i="23" s="1"/>
  <c r="E32" i="22" l="1"/>
  <c r="E30" i="22"/>
  <c r="B50" i="22"/>
  <c r="B51" i="22"/>
  <c r="E22" i="22"/>
  <c r="F20" i="22"/>
  <c r="E23" i="22" s="1"/>
  <c r="B52" i="22" l="1"/>
  <c r="B50" i="21"/>
  <c r="B48" i="21"/>
  <c r="E30" i="21"/>
  <c r="B51" i="21" l="1"/>
  <c r="E31" i="21"/>
  <c r="E22" i="21"/>
  <c r="F20" i="21"/>
  <c r="E23" i="21" s="1"/>
  <c r="B52" i="21" l="1"/>
  <c r="B53" i="21" s="1"/>
  <c r="B48" i="22" s="1"/>
  <c r="B53" i="22" s="1"/>
  <c r="E32" i="20"/>
  <c r="B51" i="20" l="1"/>
  <c r="E33" i="20"/>
  <c r="E23" i="19"/>
  <c r="B52" i="20" l="1"/>
  <c r="E31" i="20"/>
  <c r="F20" i="20"/>
  <c r="E22" i="20" s="1"/>
  <c r="E23" i="20" l="1"/>
  <c r="B53" i="20" s="1"/>
  <c r="B53" i="19"/>
  <c r="B52" i="19"/>
  <c r="E31" i="19"/>
  <c r="E32" i="19"/>
  <c r="E33" i="19"/>
  <c r="E30" i="19"/>
  <c r="F20" i="19" l="1"/>
  <c r="E24" i="19" s="1"/>
  <c r="E22" i="19" l="1"/>
  <c r="E34" i="19" l="1"/>
  <c r="B54" i="19" s="1"/>
  <c r="B55" i="19" s="1"/>
  <c r="B49" i="20" s="1"/>
  <c r="B54" i="20" s="1"/>
</calcChain>
</file>

<file path=xl/sharedStrings.xml><?xml version="1.0" encoding="utf-8"?>
<sst xmlns="http://schemas.openxmlformats.org/spreadsheetml/2006/main" count="355" uniqueCount="130">
  <si>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</si>
  <si>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</si>
  <si>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</si>
  <si>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</si>
  <si>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</si>
  <si>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</si>
  <si>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</si>
  <si>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</si>
  <si>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</si>
  <si>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</si>
  <si>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</si>
  <si>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</si>
  <si>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</si>
  <si>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</si>
  <si>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</si>
  <si>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</si>
  <si>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</si>
  <si>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</si>
  <si>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</si>
  <si>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</si>
  <si>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</si>
  <si>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</si>
  <si>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</si>
  <si>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</si>
  <si>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</si>
  <si>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Линейная, д. 17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</si>
  <si>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Шишкиной Ольги Васильевны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</si>
  <si>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№13 от 05.03.2015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</si>
  <si>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</si>
  <si>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</si>
  <si>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</si>
  <si>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</si>
  <si>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</si>
  <si>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</si>
  <si>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Собственниеи МКД, в лице председателя совета дома Шишкиной О.В.</t>
    </r>
  </si>
  <si>
    <t>Настоящий Акт составлен в 2-х экземплярах, имеющий одинаковую юридическую силу, по одному для каждой Стороны.</t>
  </si>
  <si>
    <t>Стоимость материалов</t>
  </si>
  <si>
    <t>Информация для собственников:</t>
  </si>
  <si>
    <t xml:space="preserve">Итого остаток на конец квартала </t>
  </si>
  <si>
    <t>Sдома=2433,3+215,2 (не жилые)=2648,5м2</t>
  </si>
  <si>
    <t>в т.ч. Оплачено + не жилые</t>
  </si>
  <si>
    <t>Работы по содержанию и тек. ремонту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</si>
  <si>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</si>
  <si>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</si>
  <si>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</si>
  <si>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ч/ч</t>
  </si>
  <si>
    <t>Услуги по содержанию многоквартирного дома</t>
  </si>
  <si>
    <t xml:space="preserve">Оплачено за размещение оборудования ТТК </t>
  </si>
  <si>
    <t xml:space="preserve">Дератизация и дезинсекция </t>
  </si>
  <si>
    <t>по заявке собственников</t>
  </si>
  <si>
    <t>январь</t>
  </si>
  <si>
    <t>холодная вода на СОИ</t>
  </si>
  <si>
    <t>электроэнергия на СОИ</t>
  </si>
  <si>
    <t>водоотведение на СОИ</t>
  </si>
  <si>
    <t>Обработка подъездов хлорсодержащими растворами опрыскивание 1 раз в неделю</t>
  </si>
  <si>
    <t>Предъявлено населению 180479,02</t>
  </si>
  <si>
    <t xml:space="preserve">Ремонт кровли балкона </t>
  </si>
  <si>
    <t>Замена доводчика на входной двери под.2 кв.19</t>
  </si>
  <si>
    <t>Замена стояков ХВС кв. 3,6</t>
  </si>
  <si>
    <t>уборка подвальных помещений (кв.9)</t>
  </si>
  <si>
    <t>февраль</t>
  </si>
  <si>
    <t xml:space="preserve">           2. Всего за период с "01" 01 2022 г. по "31" 03 2022 г. выполнено работ (оказано услуг) на общую сумму сто восемьдесят три тысячи семьсот тридцать четыре рубля 78 копеек</t>
  </si>
  <si>
    <t>за 2 квартал 2022 года</t>
  </si>
  <si>
    <t>"30" 06 2022 г.</t>
  </si>
  <si>
    <t>2 квартал</t>
  </si>
  <si>
    <t>установка стенда на дет.площадке</t>
  </si>
  <si>
    <t>Ремонт кровли на балконе (кв.19)</t>
  </si>
  <si>
    <t>Заделка щели над отливом (кв.10)</t>
  </si>
  <si>
    <t>май</t>
  </si>
  <si>
    <t>апрель</t>
  </si>
  <si>
    <t>июнь</t>
  </si>
  <si>
    <t>Поверка ОПУ ХВС</t>
  </si>
  <si>
    <t>Предъявлено населению 180531,22</t>
  </si>
  <si>
    <t>за 1 квартал 2022 года</t>
  </si>
  <si>
    <t>"31" 03 2022 г.</t>
  </si>
  <si>
    <t xml:space="preserve">           2. Всего за период с "01" 04 2022 г. по "30" 06 2022 г. выполнено работ (оказано услуг) на общую сумму сто шестьдесят четыре тысячи четыреста пятьдесят пять рублей 76 копеек</t>
  </si>
  <si>
    <t>за 3 квартал 2022 года</t>
  </si>
  <si>
    <t>"30" 09 2022 г.</t>
  </si>
  <si>
    <t>3 квартал</t>
  </si>
  <si>
    <t>Ремонт скамеек 2,4 под. (кв.19)</t>
  </si>
  <si>
    <t>Замена крана на стояке отопления (кв.19)</t>
  </si>
  <si>
    <t>август</t>
  </si>
  <si>
    <t>сентябрь</t>
  </si>
  <si>
    <t>ХВС на полив</t>
  </si>
  <si>
    <t xml:space="preserve">           2. Всего за период с "01" 07 2022 г. по "30" 09 2022 г. выполнено работ (оказано услуг) на общую сумму сто восемьдесят три тысячи четыреста шестьдесят восемь рублей 88 копеек</t>
  </si>
  <si>
    <t>Предъявлено населению 181141,21</t>
  </si>
  <si>
    <t>за 4 квартал 2022 года</t>
  </si>
  <si>
    <t>"31" 12 2022 г.</t>
  </si>
  <si>
    <t xml:space="preserve">           2. Всего за период с "01" 10 2022 г. по "31" 12 2022 г. выполнено работ (оказано услуг) на общую сумму триста девяносто восемь тысяч двести пятьдесят три рубля 46 копеек</t>
  </si>
  <si>
    <t>Предъявлено населению 206057,66</t>
  </si>
  <si>
    <t xml:space="preserve">Ремонт освещения в подвале </t>
  </si>
  <si>
    <t>Монтаж вентил.решетки на окне подвала 1 подьезд(смета)</t>
  </si>
  <si>
    <t>октябрь</t>
  </si>
  <si>
    <t>ноябрь</t>
  </si>
  <si>
    <t>4 квартал</t>
  </si>
  <si>
    <t>ХВС полив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</si>
  <si>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</si>
  <si>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</si>
  <si>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</si>
  <si>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</si>
  <si>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</si>
  <si>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</si>
  <si>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</si>
  <si>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</si>
  <si>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</si>
  <si>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</si>
  <si>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</si>
  <si>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</si>
  <si>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</si>
  <si>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</si>
  <si>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</si>
  <si>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</si>
  <si>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</si>
  <si>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</si>
  <si>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Составил: инженер ПТО ____________________ Исраелян Е.В.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</si>
  <si>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</si>
  <si>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</si>
  <si>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</si>
  <si>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</si>
  <si>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</si>
  <si>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Начислено всего 747974,56</t>
  </si>
  <si>
    <t>* холодная вода на СОИ -12171,47</t>
  </si>
  <si>
    <t>* электроэнергия на СОИ-16988,57</t>
  </si>
  <si>
    <t>* водоотведение на СОИ- 19433,18</t>
  </si>
  <si>
    <t>по ж.д. ул.Линейная,17</t>
  </si>
  <si>
    <t>Обработка подъездов хлорсодержащими растворами опрыскивание 1 раз в неделю (1квартал)</t>
  </si>
  <si>
    <t>Непредвиденные работы 128,5 ч/ч</t>
  </si>
  <si>
    <t>*Поверка ОПУ ХВС</t>
  </si>
  <si>
    <t>*установка стенда на дет.площадке</t>
  </si>
  <si>
    <t>*Монтаж вентил.решетки на окне подвала 1 подьезд(смета)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</si>
</sst>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7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0" fontId="12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13" fillId="0" borderId="4" xfId="0" applyFont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39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4" fontId="4" fillId="0" borderId="0" xfId="0" applyNumberFormat="1" applyFont="1"/>
    <xf numFmtId="43" fontId="4" fillId="0" borderId="1" xfId="1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13" fillId="0" borderId="4" xfId="0" applyFont="1" applyBorder="1"/>
    <xf numFmtId="0" fontId="13" fillId="0" borderId="4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6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2" borderId="4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3" fillId="2" borderId="7" xfId="0" applyFont="1" applyFill="1" applyBorder="1" applyAlignment="1">
      <alignment wrapText="1"/>
    </xf>
    <xf numFmtId="0" fontId="13" fillId="0" borderId="1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BreakPreview" topLeftCell="A22" zoomScaleNormal="100" zoomScaleSheetLayoutView="100" workbookViewId="0">
      <selection activeCell="E30" sqref="E30"/>
    </sheetView>
  </sheetViews>
  <sheetFormatPr defaultColWidth="9.140625" defaultRowHeight="15" x14ac:dyDescent="0.25"/>
  <cols>
    <col min="1" max="1" width="33.42578125" style="2" customWidth="1"/>
    <col min="2" max="2" width="20.5703125" style="2" customWidth="1"/>
    <col min="3" max="3" width="15" style="2" customWidth="1"/>
    <col min="4" max="4" width="13.57031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32.25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73</v>
      </c>
      <c r="B3" s="56"/>
      <c r="C3" s="56"/>
      <c r="D3" s="56"/>
      <c r="E3" s="56"/>
    </row>
    <row r="4" spans="1:5" s="1" customFormat="1" ht="15.6" customHeight="1" x14ac:dyDescent="0.25">
      <c r="A4" s="24" t="s">
        <v>13</v>
      </c>
      <c r="B4" s="4"/>
      <c r="C4" s="4"/>
      <c r="D4" s="61" t="s">
        <v>74</v>
      </c>
      <c r="E4" s="61"/>
    </row>
    <row r="5" spans="1:5" x14ac:dyDescent="0.25">
      <c r="A5" s="34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58" t="s">
        <v>25</v>
      </c>
      <c r="B7" s="58"/>
      <c r="C7" s="58"/>
      <c r="D7" s="58"/>
      <c r="E7" s="58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57" t="s">
        <v>26</v>
      </c>
      <c r="B9" s="57"/>
      <c r="C9" s="57"/>
      <c r="D9" s="57"/>
      <c r="E9" s="57"/>
    </row>
    <row r="10" spans="1:5" ht="26.25" customHeight="1" x14ac:dyDescent="0.25">
      <c r="A10" s="59" t="s">
        <v>14</v>
      </c>
      <c r="B10" s="60"/>
      <c r="C10" s="60"/>
      <c r="D10" s="60"/>
      <c r="E10" s="60"/>
    </row>
    <row r="11" spans="1:5" ht="30" customHeight="1" x14ac:dyDescent="0.25">
      <c r="A11" s="57" t="s">
        <v>27</v>
      </c>
      <c r="B11" s="57"/>
      <c r="C11" s="57"/>
      <c r="D11" s="57"/>
      <c r="E11" s="57"/>
    </row>
    <row r="12" spans="1:5" ht="18.75" customHeight="1" x14ac:dyDescent="0.25">
      <c r="A12" s="51" t="s">
        <v>15</v>
      </c>
      <c r="B12" s="52"/>
      <c r="C12" s="52"/>
      <c r="D12" s="52"/>
      <c r="E12" s="52"/>
    </row>
    <row r="13" spans="1:5" ht="15.75" customHeight="1" x14ac:dyDescent="0.25">
      <c r="A13" s="57" t="s">
        <v>22</v>
      </c>
      <c r="B13" s="57"/>
      <c r="C13" s="57"/>
      <c r="D13" s="57"/>
      <c r="E13" s="57"/>
    </row>
    <row r="14" spans="1:5" ht="16.5" customHeight="1" x14ac:dyDescent="0.25">
      <c r="A14" s="51" t="s">
        <v>2</v>
      </c>
      <c r="B14" s="52"/>
      <c r="C14" s="52"/>
      <c r="D14" s="52"/>
      <c r="E14" s="52"/>
    </row>
    <row r="15" spans="1:5" ht="18.75" customHeight="1" x14ac:dyDescent="0.25">
      <c r="A15" s="57" t="s">
        <v>23</v>
      </c>
      <c r="B15" s="57"/>
      <c r="C15" s="57"/>
      <c r="D15" s="57"/>
      <c r="E15" s="57"/>
    </row>
    <row r="16" spans="1:5" ht="15.75" customHeight="1" x14ac:dyDescent="0.25">
      <c r="A16" s="51" t="s">
        <v>16</v>
      </c>
      <c r="B16" s="52"/>
      <c r="C16" s="52"/>
      <c r="D16" s="52"/>
      <c r="E16" s="52"/>
    </row>
    <row r="17" spans="1:10" ht="33.75" customHeight="1" x14ac:dyDescent="0.25">
      <c r="A17" s="57" t="s">
        <v>17</v>
      </c>
      <c r="B17" s="57"/>
      <c r="C17" s="57"/>
      <c r="D17" s="57"/>
      <c r="E17" s="57"/>
    </row>
    <row r="18" spans="1:10" ht="66.75" customHeight="1" x14ac:dyDescent="0.25">
      <c r="A18" s="57" t="s">
        <v>28</v>
      </c>
      <c r="B18" s="57"/>
      <c r="C18" s="57"/>
      <c r="D18" s="57"/>
      <c r="E18" s="57"/>
    </row>
    <row r="19" spans="1:10" ht="36" customHeight="1" x14ac:dyDescent="0.25">
      <c r="A19" s="63" t="s">
        <v>29</v>
      </c>
      <c r="B19" s="63"/>
      <c r="C19" s="63"/>
      <c r="D19" s="63"/>
      <c r="E19" s="63"/>
    </row>
    <row r="20" spans="1:10" x14ac:dyDescent="0.25">
      <c r="A20" s="63"/>
      <c r="B20" s="63"/>
      <c r="C20" s="63"/>
      <c r="D20" s="63"/>
      <c r="E20" s="63"/>
      <c r="F20" s="2">
        <f>215.2+2433.3</f>
        <v>2648.5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3" t="s">
        <v>46</v>
      </c>
      <c r="B22" s="9" t="s">
        <v>44</v>
      </c>
      <c r="C22" s="3" t="s">
        <v>4</v>
      </c>
      <c r="D22" s="3">
        <v>13.65</v>
      </c>
      <c r="E22" s="8">
        <f>D22*F20*G20</f>
        <v>108456.07500000001</v>
      </c>
      <c r="G22" s="18"/>
      <c r="H22" s="18"/>
      <c r="J22" s="18"/>
    </row>
    <row r="23" spans="1:10" ht="45" x14ac:dyDescent="0.25">
      <c r="A23" s="7" t="s">
        <v>54</v>
      </c>
      <c r="B23" s="9" t="s">
        <v>31</v>
      </c>
      <c r="C23" s="3" t="s">
        <v>4</v>
      </c>
      <c r="D23" s="3"/>
      <c r="E23" s="8">
        <f>1647.12*3</f>
        <v>4941.3599999999997</v>
      </c>
      <c r="G23" s="18"/>
      <c r="H23" s="18"/>
      <c r="J23" s="18"/>
    </row>
    <row r="24" spans="1:10" x14ac:dyDescent="0.25">
      <c r="A24" s="7" t="s">
        <v>42</v>
      </c>
      <c r="B24" s="9" t="s">
        <v>24</v>
      </c>
      <c r="C24" s="3" t="s">
        <v>4</v>
      </c>
      <c r="D24" s="3">
        <v>5</v>
      </c>
      <c r="E24" s="8">
        <f>D24*F20*G20</f>
        <v>39727.5</v>
      </c>
      <c r="G24" s="18"/>
      <c r="H24" s="18"/>
      <c r="J24" s="18"/>
    </row>
    <row r="25" spans="1:10" ht="25.5" x14ac:dyDescent="0.25">
      <c r="A25" s="7" t="s">
        <v>48</v>
      </c>
      <c r="B25" s="9" t="s">
        <v>49</v>
      </c>
      <c r="C25" s="3" t="s">
        <v>32</v>
      </c>
      <c r="D25" s="3"/>
      <c r="E25" s="8">
        <v>0</v>
      </c>
      <c r="G25" s="18"/>
      <c r="H25" s="18"/>
      <c r="J25" s="18"/>
    </row>
    <row r="26" spans="1:10" x14ac:dyDescent="0.25">
      <c r="A26" s="7" t="s">
        <v>51</v>
      </c>
      <c r="B26" s="9" t="s">
        <v>31</v>
      </c>
      <c r="C26" s="3" t="s">
        <v>32</v>
      </c>
      <c r="D26" s="3"/>
      <c r="E26" s="25">
        <v>2822.78</v>
      </c>
      <c r="G26" s="18"/>
      <c r="H26" s="18"/>
      <c r="J26" s="18"/>
    </row>
    <row r="27" spans="1:10" x14ac:dyDescent="0.25">
      <c r="A27" s="7" t="s">
        <v>52</v>
      </c>
      <c r="B27" s="9" t="s">
        <v>31</v>
      </c>
      <c r="C27" s="3" t="s">
        <v>32</v>
      </c>
      <c r="D27" s="3"/>
      <c r="E27" s="25">
        <v>3205.44</v>
      </c>
      <c r="F27" s="28"/>
      <c r="G27" s="18"/>
      <c r="H27" s="18"/>
      <c r="J27" s="18"/>
    </row>
    <row r="28" spans="1:10" x14ac:dyDescent="0.25">
      <c r="A28" s="7" t="s">
        <v>53</v>
      </c>
      <c r="B28" s="9" t="s">
        <v>31</v>
      </c>
      <c r="C28" s="3" t="s">
        <v>32</v>
      </c>
      <c r="D28" s="3"/>
      <c r="E28" s="29">
        <v>1454.07</v>
      </c>
      <c r="G28" s="18"/>
      <c r="H28" s="18"/>
      <c r="J28" s="18"/>
    </row>
    <row r="29" spans="1:10" x14ac:dyDescent="0.25">
      <c r="A29" s="7" t="s">
        <v>36</v>
      </c>
      <c r="B29" s="9" t="s">
        <v>31</v>
      </c>
      <c r="C29" s="3" t="s">
        <v>32</v>
      </c>
      <c r="D29" s="3"/>
      <c r="E29" s="8">
        <v>5977.66</v>
      </c>
      <c r="G29" s="18"/>
      <c r="H29" s="18"/>
      <c r="J29" s="18"/>
    </row>
    <row r="30" spans="1:10" x14ac:dyDescent="0.25">
      <c r="A30" s="21" t="s">
        <v>56</v>
      </c>
      <c r="B30" s="40" t="s">
        <v>50</v>
      </c>
      <c r="C30" s="3" t="s">
        <v>45</v>
      </c>
      <c r="D30" s="31">
        <v>8</v>
      </c>
      <c r="E30" s="8">
        <f>D30*218.47</f>
        <v>1747.76</v>
      </c>
      <c r="G30" s="18"/>
      <c r="H30" s="18"/>
      <c r="J30" s="18"/>
    </row>
    <row r="31" spans="1:10" ht="30" x14ac:dyDescent="0.25">
      <c r="A31" s="21" t="s">
        <v>57</v>
      </c>
      <c r="B31" s="36" t="s">
        <v>50</v>
      </c>
      <c r="C31" s="3" t="s">
        <v>45</v>
      </c>
      <c r="D31" s="31">
        <v>0.5</v>
      </c>
      <c r="E31" s="8">
        <f t="shared" ref="E31:E33" si="0">D31*218.47</f>
        <v>109.235</v>
      </c>
      <c r="G31" s="18"/>
      <c r="H31" s="18"/>
      <c r="J31" s="18"/>
    </row>
    <row r="32" spans="1:10" x14ac:dyDescent="0.25">
      <c r="A32" s="21" t="s">
        <v>58</v>
      </c>
      <c r="B32" s="36" t="s">
        <v>60</v>
      </c>
      <c r="C32" s="3" t="s">
        <v>45</v>
      </c>
      <c r="D32" s="32">
        <v>28</v>
      </c>
      <c r="E32" s="8">
        <f t="shared" si="0"/>
        <v>6117.16</v>
      </c>
      <c r="G32" s="18"/>
      <c r="H32" s="18"/>
      <c r="J32" s="18"/>
    </row>
    <row r="33" spans="1:10" ht="30" x14ac:dyDescent="0.25">
      <c r="A33" s="21" t="s">
        <v>59</v>
      </c>
      <c r="B33" s="36" t="s">
        <v>60</v>
      </c>
      <c r="C33" s="3" t="s">
        <v>45</v>
      </c>
      <c r="D33" s="32">
        <v>42</v>
      </c>
      <c r="E33" s="8">
        <f t="shared" si="0"/>
        <v>9175.74</v>
      </c>
      <c r="G33" s="18"/>
      <c r="H33" s="18"/>
      <c r="J33" s="18"/>
    </row>
    <row r="34" spans="1:10" s="13" customFormat="1" ht="14.25" x14ac:dyDescent="0.2">
      <c r="A34" s="30" t="s">
        <v>30</v>
      </c>
      <c r="B34" s="10"/>
      <c r="C34" s="11"/>
      <c r="D34" s="27"/>
      <c r="E34" s="12">
        <f>SUM(E22:E33)</f>
        <v>183734.78</v>
      </c>
    </row>
    <row r="36" spans="1:10" ht="33" customHeight="1" x14ac:dyDescent="0.25">
      <c r="A36" s="64" t="s">
        <v>61</v>
      </c>
      <c r="B36" s="64"/>
      <c r="C36" s="64"/>
      <c r="D36" s="64"/>
      <c r="E36" s="64"/>
    </row>
    <row r="37" spans="1:10" ht="30.6" customHeight="1" x14ac:dyDescent="0.25">
      <c r="A37" s="57" t="s">
        <v>21</v>
      </c>
      <c r="B37" s="57"/>
      <c r="C37" s="57"/>
      <c r="D37" s="57"/>
      <c r="E37" s="57"/>
    </row>
    <row r="38" spans="1:10" x14ac:dyDescent="0.25">
      <c r="A38" s="57" t="s">
        <v>20</v>
      </c>
      <c r="B38" s="57"/>
      <c r="C38" s="57"/>
      <c r="D38" s="57"/>
      <c r="E38" s="57"/>
      <c r="F38" s="13"/>
      <c r="G38" s="13"/>
      <c r="H38" s="14"/>
    </row>
    <row r="39" spans="1:10" x14ac:dyDescent="0.25">
      <c r="A39" s="57" t="s">
        <v>35</v>
      </c>
      <c r="B39" s="57"/>
      <c r="C39" s="57"/>
      <c r="D39" s="57"/>
      <c r="E39" s="57"/>
    </row>
    <row r="40" spans="1:10" x14ac:dyDescent="0.25">
      <c r="A40" s="57" t="s">
        <v>18</v>
      </c>
      <c r="B40" s="57"/>
      <c r="C40" s="57"/>
      <c r="D40" s="57"/>
      <c r="E40" s="57"/>
    </row>
    <row r="41" spans="1:10" x14ac:dyDescent="0.25">
      <c r="A41" s="62" t="s">
        <v>5</v>
      </c>
      <c r="B41" s="62"/>
      <c r="C41" s="62"/>
      <c r="D41" s="62"/>
      <c r="E41" s="62"/>
    </row>
    <row r="42" spans="1:10" x14ac:dyDescent="0.25">
      <c r="A42" s="57" t="s">
        <v>18</v>
      </c>
      <c r="B42" s="57"/>
      <c r="C42" s="57"/>
      <c r="D42" s="57"/>
      <c r="E42" s="57"/>
    </row>
    <row r="43" spans="1:10" x14ac:dyDescent="0.25">
      <c r="A43" s="65" t="s">
        <v>33</v>
      </c>
      <c r="B43" s="65"/>
      <c r="C43" s="65"/>
      <c r="D43" s="65"/>
      <c r="E43" s="5"/>
    </row>
    <row r="44" spans="1:10" x14ac:dyDescent="0.25">
      <c r="B44" s="66" t="s">
        <v>19</v>
      </c>
      <c r="C44" s="66"/>
      <c r="D44" s="66"/>
      <c r="E44" s="6" t="s">
        <v>6</v>
      </c>
    </row>
    <row r="45" spans="1:10" x14ac:dyDescent="0.25">
      <c r="A45" s="33"/>
      <c r="B45" s="33"/>
      <c r="C45" s="33"/>
      <c r="D45" s="33"/>
      <c r="E45" s="33"/>
    </row>
    <row r="46" spans="1:10" x14ac:dyDescent="0.25">
      <c r="A46" s="67" t="s">
        <v>34</v>
      </c>
      <c r="B46" s="67"/>
      <c r="C46" s="67"/>
      <c r="D46" s="67"/>
      <c r="E46" s="5"/>
    </row>
    <row r="47" spans="1:10" x14ac:dyDescent="0.25">
      <c r="B47" s="68" t="s">
        <v>19</v>
      </c>
      <c r="C47" s="68"/>
      <c r="D47" s="68"/>
      <c r="E47" s="6" t="s">
        <v>6</v>
      </c>
    </row>
    <row r="48" spans="1:10" x14ac:dyDescent="0.25">
      <c r="A48" s="2" t="s">
        <v>39</v>
      </c>
    </row>
    <row r="49" spans="1:2" x14ac:dyDescent="0.25">
      <c r="A49" s="13" t="s">
        <v>37</v>
      </c>
    </row>
    <row r="50" spans="1:2" x14ac:dyDescent="0.25">
      <c r="A50" s="2" t="s">
        <v>43</v>
      </c>
      <c r="B50" s="16">
        <v>-52507.27</v>
      </c>
    </row>
    <row r="51" spans="1:2" ht="31.5" x14ac:dyDescent="0.25">
      <c r="A51" s="19" t="s">
        <v>55</v>
      </c>
      <c r="B51" s="17"/>
    </row>
    <row r="52" spans="1:2" x14ac:dyDescent="0.25">
      <c r="A52" s="2" t="s">
        <v>40</v>
      </c>
      <c r="B52" s="17">
        <f>179279.81-30.19</f>
        <v>179249.62</v>
      </c>
    </row>
    <row r="53" spans="1:2" ht="30" x14ac:dyDescent="0.25">
      <c r="A53" s="26" t="s">
        <v>47</v>
      </c>
      <c r="B53" s="17">
        <f>3*330</f>
        <v>990</v>
      </c>
    </row>
    <row r="54" spans="1:2" ht="30" x14ac:dyDescent="0.25">
      <c r="A54" s="35" t="s">
        <v>41</v>
      </c>
      <c r="B54" s="17">
        <f>E34</f>
        <v>183734.78</v>
      </c>
    </row>
    <row r="55" spans="1:2" x14ac:dyDescent="0.25">
      <c r="A55" s="15" t="s">
        <v>38</v>
      </c>
      <c r="B55" s="20">
        <f>B50+B52+B53-B54</f>
        <v>-56002.429999999993</v>
      </c>
    </row>
    <row r="62" spans="1:2" x14ac:dyDescent="0.25">
      <c r="B62" s="22"/>
    </row>
  </sheetData>
  <mergeCells count="30">
    <mergeCell ref="A42:E42"/>
    <mergeCell ref="A43:D43"/>
    <mergeCell ref="B44:D44"/>
    <mergeCell ref="A46:D46"/>
    <mergeCell ref="B47:D47"/>
    <mergeCell ref="A41:E41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40:E40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view="pageBreakPreview" topLeftCell="A19" zoomScaleNormal="100" zoomScaleSheetLayoutView="100" workbookViewId="0">
      <selection activeCell="E32" sqref="E32"/>
    </sheetView>
  </sheetViews>
  <sheetFormatPr defaultColWidth="9.140625" defaultRowHeight="15" x14ac:dyDescent="0.25"/>
  <cols>
    <col min="1" max="1" width="33.42578125" style="2" customWidth="1"/>
    <col min="2" max="2" width="20.5703125" style="2" customWidth="1"/>
    <col min="3" max="3" width="15" style="2" customWidth="1"/>
    <col min="4" max="4" width="13.57031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32.25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62</v>
      </c>
      <c r="B3" s="56"/>
      <c r="C3" s="56"/>
      <c r="D3" s="56"/>
      <c r="E3" s="56"/>
    </row>
    <row r="4" spans="1:5" s="1" customFormat="1" ht="15.6" customHeight="1" x14ac:dyDescent="0.25">
      <c r="A4" s="24" t="s">
        <v>13</v>
      </c>
      <c r="B4" s="4"/>
      <c r="C4" s="4"/>
      <c r="D4" s="61" t="s">
        <v>63</v>
      </c>
      <c r="E4" s="61"/>
    </row>
    <row r="5" spans="1:5" x14ac:dyDescent="0.25">
      <c r="A5" s="38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58" t="s">
        <v>25</v>
      </c>
      <c r="B7" s="58"/>
      <c r="C7" s="58"/>
      <c r="D7" s="58"/>
      <c r="E7" s="58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57" t="s">
        <v>26</v>
      </c>
      <c r="B9" s="57"/>
      <c r="C9" s="57"/>
      <c r="D9" s="57"/>
      <c r="E9" s="57"/>
    </row>
    <row r="10" spans="1:5" ht="26.25" customHeight="1" x14ac:dyDescent="0.25">
      <c r="A10" s="59" t="s">
        <v>14</v>
      </c>
      <c r="B10" s="60"/>
      <c r="C10" s="60"/>
      <c r="D10" s="60"/>
      <c r="E10" s="60"/>
    </row>
    <row r="11" spans="1:5" ht="30" customHeight="1" x14ac:dyDescent="0.25">
      <c r="A11" s="57" t="s">
        <v>27</v>
      </c>
      <c r="B11" s="57"/>
      <c r="C11" s="57"/>
      <c r="D11" s="57"/>
      <c r="E11" s="57"/>
    </row>
    <row r="12" spans="1:5" ht="18.75" customHeight="1" x14ac:dyDescent="0.25">
      <c r="A12" s="51" t="s">
        <v>15</v>
      </c>
      <c r="B12" s="52"/>
      <c r="C12" s="52"/>
      <c r="D12" s="52"/>
      <c r="E12" s="52"/>
    </row>
    <row r="13" spans="1:5" ht="15.75" customHeight="1" x14ac:dyDescent="0.25">
      <c r="A13" s="57" t="s">
        <v>22</v>
      </c>
      <c r="B13" s="57"/>
      <c r="C13" s="57"/>
      <c r="D13" s="57"/>
      <c r="E13" s="57"/>
    </row>
    <row r="14" spans="1:5" ht="16.5" customHeight="1" x14ac:dyDescent="0.25">
      <c r="A14" s="51" t="s">
        <v>2</v>
      </c>
      <c r="B14" s="52"/>
      <c r="C14" s="52"/>
      <c r="D14" s="52"/>
      <c r="E14" s="52"/>
    </row>
    <row r="15" spans="1:5" ht="18.75" customHeight="1" x14ac:dyDescent="0.25">
      <c r="A15" s="57" t="s">
        <v>23</v>
      </c>
      <c r="B15" s="57"/>
      <c r="C15" s="57"/>
      <c r="D15" s="57"/>
      <c r="E15" s="57"/>
    </row>
    <row r="16" spans="1:5" ht="15.75" customHeight="1" x14ac:dyDescent="0.25">
      <c r="A16" s="51" t="s">
        <v>16</v>
      </c>
      <c r="B16" s="52"/>
      <c r="C16" s="52"/>
      <c r="D16" s="52"/>
      <c r="E16" s="52"/>
    </row>
    <row r="17" spans="1:10" ht="33.75" customHeight="1" x14ac:dyDescent="0.25">
      <c r="A17" s="57" t="s">
        <v>17</v>
      </c>
      <c r="B17" s="57"/>
      <c r="C17" s="57"/>
      <c r="D17" s="57"/>
      <c r="E17" s="57"/>
    </row>
    <row r="18" spans="1:10" ht="66.75" customHeight="1" x14ac:dyDescent="0.25">
      <c r="A18" s="57" t="s">
        <v>28</v>
      </c>
      <c r="B18" s="57"/>
      <c r="C18" s="57"/>
      <c r="D18" s="57"/>
      <c r="E18" s="57"/>
    </row>
    <row r="19" spans="1:10" ht="36" customHeight="1" x14ac:dyDescent="0.25">
      <c r="A19" s="63" t="s">
        <v>29</v>
      </c>
      <c r="B19" s="63"/>
      <c r="C19" s="63"/>
      <c r="D19" s="63"/>
      <c r="E19" s="63"/>
    </row>
    <row r="20" spans="1:10" x14ac:dyDescent="0.25">
      <c r="A20" s="63"/>
      <c r="B20" s="63"/>
      <c r="C20" s="63"/>
      <c r="D20" s="63"/>
      <c r="E20" s="63"/>
      <c r="F20" s="2">
        <f>215.2+2433.3</f>
        <v>2648.5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3" t="s">
        <v>46</v>
      </c>
      <c r="B22" s="9" t="s">
        <v>44</v>
      </c>
      <c r="C22" s="3" t="s">
        <v>4</v>
      </c>
      <c r="D22" s="3">
        <v>13.65</v>
      </c>
      <c r="E22" s="8">
        <f>D22*F20*G20</f>
        <v>108456.07500000001</v>
      </c>
      <c r="G22" s="18"/>
      <c r="H22" s="18"/>
      <c r="J22" s="18"/>
    </row>
    <row r="23" spans="1:10" x14ac:dyDescent="0.25">
      <c r="A23" s="7" t="s">
        <v>42</v>
      </c>
      <c r="B23" s="9" t="s">
        <v>24</v>
      </c>
      <c r="C23" s="3" t="s">
        <v>4</v>
      </c>
      <c r="D23" s="3">
        <v>5</v>
      </c>
      <c r="E23" s="8">
        <f>D23*F20*G20</f>
        <v>39727.5</v>
      </c>
      <c r="G23" s="18"/>
      <c r="H23" s="18"/>
      <c r="J23" s="18"/>
    </row>
    <row r="24" spans="1:10" ht="25.5" x14ac:dyDescent="0.25">
      <c r="A24" s="7" t="s">
        <v>48</v>
      </c>
      <c r="B24" s="9" t="s">
        <v>49</v>
      </c>
      <c r="C24" s="3" t="s">
        <v>32</v>
      </c>
      <c r="D24" s="3"/>
      <c r="E24" s="8">
        <v>0</v>
      </c>
      <c r="G24" s="18"/>
      <c r="H24" s="18"/>
      <c r="J24" s="18"/>
    </row>
    <row r="25" spans="1:10" x14ac:dyDescent="0.25">
      <c r="A25" s="7" t="s">
        <v>51</v>
      </c>
      <c r="B25" s="9" t="s">
        <v>64</v>
      </c>
      <c r="C25" s="3" t="s">
        <v>32</v>
      </c>
      <c r="D25" s="3"/>
      <c r="E25" s="25">
        <v>0</v>
      </c>
      <c r="G25" s="18"/>
      <c r="H25" s="18"/>
      <c r="J25" s="18"/>
    </row>
    <row r="26" spans="1:10" x14ac:dyDescent="0.25">
      <c r="A26" s="7" t="s">
        <v>52</v>
      </c>
      <c r="B26" s="9" t="s">
        <v>64</v>
      </c>
      <c r="C26" s="3" t="s">
        <v>32</v>
      </c>
      <c r="D26" s="3"/>
      <c r="E26" s="25">
        <v>2891.68</v>
      </c>
      <c r="F26" s="28"/>
      <c r="G26" s="18"/>
      <c r="H26" s="18"/>
      <c r="J26" s="18"/>
    </row>
    <row r="27" spans="1:10" x14ac:dyDescent="0.25">
      <c r="A27" s="7" t="s">
        <v>53</v>
      </c>
      <c r="B27" s="9" t="s">
        <v>64</v>
      </c>
      <c r="C27" s="3" t="s">
        <v>32</v>
      </c>
      <c r="D27" s="3"/>
      <c r="E27" s="29">
        <v>1454.07</v>
      </c>
      <c r="G27" s="18"/>
      <c r="H27" s="18"/>
      <c r="J27" s="18"/>
    </row>
    <row r="28" spans="1:10" x14ac:dyDescent="0.25">
      <c r="A28" s="7" t="s">
        <v>36</v>
      </c>
      <c r="B28" s="9" t="s">
        <v>64</v>
      </c>
      <c r="C28" s="3" t="s">
        <v>32</v>
      </c>
      <c r="D28" s="3"/>
      <c r="E28" s="8">
        <v>2782.65</v>
      </c>
      <c r="G28" s="18"/>
      <c r="H28" s="18"/>
      <c r="J28" s="18"/>
    </row>
    <row r="29" spans="1:10" x14ac:dyDescent="0.25">
      <c r="A29" s="42" t="s">
        <v>71</v>
      </c>
      <c r="B29" s="9" t="s">
        <v>64</v>
      </c>
      <c r="C29" s="3" t="s">
        <v>32</v>
      </c>
      <c r="D29" s="43"/>
      <c r="E29" s="8">
        <v>3700</v>
      </c>
      <c r="G29" s="18"/>
      <c r="H29" s="18"/>
      <c r="J29" s="18"/>
    </row>
    <row r="30" spans="1:10" x14ac:dyDescent="0.25">
      <c r="A30" s="21" t="s">
        <v>65</v>
      </c>
      <c r="B30" s="40" t="s">
        <v>68</v>
      </c>
      <c r="C30" s="3" t="s">
        <v>32</v>
      </c>
      <c r="D30" s="31"/>
      <c r="E30" s="8">
        <v>2385.1999999999998</v>
      </c>
      <c r="G30" s="18"/>
      <c r="H30" s="18"/>
      <c r="J30" s="18"/>
    </row>
    <row r="31" spans="1:10" x14ac:dyDescent="0.25">
      <c r="A31" s="21" t="s">
        <v>66</v>
      </c>
      <c r="B31" s="36" t="s">
        <v>69</v>
      </c>
      <c r="C31" s="3" t="s">
        <v>45</v>
      </c>
      <c r="D31" s="31">
        <v>12</v>
      </c>
      <c r="E31" s="8">
        <f t="shared" ref="E31:E32" si="0">D31*218.47</f>
        <v>2621.64</v>
      </c>
      <c r="G31" s="18"/>
      <c r="H31" s="18"/>
      <c r="J31" s="18"/>
    </row>
    <row r="32" spans="1:10" x14ac:dyDescent="0.25">
      <c r="A32" s="41" t="s">
        <v>67</v>
      </c>
      <c r="B32" s="36" t="s">
        <v>70</v>
      </c>
      <c r="C32" s="3" t="s">
        <v>45</v>
      </c>
      <c r="D32" s="32">
        <v>2</v>
      </c>
      <c r="E32" s="8">
        <f t="shared" si="0"/>
        <v>436.94</v>
      </c>
      <c r="G32" s="18"/>
      <c r="H32" s="18"/>
      <c r="J32" s="18"/>
    </row>
    <row r="33" spans="1:8" s="13" customFormat="1" ht="14.25" x14ac:dyDescent="0.2">
      <c r="A33" s="30" t="s">
        <v>30</v>
      </c>
      <c r="B33" s="10"/>
      <c r="C33" s="11"/>
      <c r="D33" s="27"/>
      <c r="E33" s="12">
        <f>SUM(E22:E32)</f>
        <v>164455.75500000003</v>
      </c>
    </row>
    <row r="35" spans="1:8" ht="33" customHeight="1" x14ac:dyDescent="0.25">
      <c r="A35" s="64" t="s">
        <v>75</v>
      </c>
      <c r="B35" s="64"/>
      <c r="C35" s="64"/>
      <c r="D35" s="64"/>
      <c r="E35" s="64"/>
    </row>
    <row r="36" spans="1:8" ht="30.6" customHeight="1" x14ac:dyDescent="0.25">
      <c r="A36" s="57" t="s">
        <v>21</v>
      </c>
      <c r="B36" s="57"/>
      <c r="C36" s="57"/>
      <c r="D36" s="57"/>
      <c r="E36" s="57"/>
    </row>
    <row r="37" spans="1:8" x14ac:dyDescent="0.25">
      <c r="A37" s="57" t="s">
        <v>20</v>
      </c>
      <c r="B37" s="57"/>
      <c r="C37" s="57"/>
      <c r="D37" s="57"/>
      <c r="E37" s="57"/>
      <c r="F37" s="13"/>
      <c r="G37" s="13"/>
      <c r="H37" s="14"/>
    </row>
    <row r="38" spans="1:8" x14ac:dyDescent="0.25">
      <c r="A38" s="57" t="s">
        <v>35</v>
      </c>
      <c r="B38" s="57"/>
      <c r="C38" s="57"/>
      <c r="D38" s="57"/>
      <c r="E38" s="57"/>
    </row>
    <row r="39" spans="1:8" x14ac:dyDescent="0.25">
      <c r="A39" s="57" t="s">
        <v>18</v>
      </c>
      <c r="B39" s="57"/>
      <c r="C39" s="57"/>
      <c r="D39" s="57"/>
      <c r="E39" s="57"/>
    </row>
    <row r="40" spans="1:8" x14ac:dyDescent="0.25">
      <c r="A40" s="62" t="s">
        <v>5</v>
      </c>
      <c r="B40" s="62"/>
      <c r="C40" s="62"/>
      <c r="D40" s="62"/>
      <c r="E40" s="62"/>
    </row>
    <row r="41" spans="1:8" x14ac:dyDescent="0.25">
      <c r="A41" s="57" t="s">
        <v>18</v>
      </c>
      <c r="B41" s="57"/>
      <c r="C41" s="57"/>
      <c r="D41" s="57"/>
      <c r="E41" s="57"/>
    </row>
    <row r="42" spans="1:8" x14ac:dyDescent="0.25">
      <c r="A42" s="65" t="s">
        <v>33</v>
      </c>
      <c r="B42" s="65"/>
      <c r="C42" s="65"/>
      <c r="D42" s="65"/>
      <c r="E42" s="5"/>
    </row>
    <row r="43" spans="1:8" x14ac:dyDescent="0.25">
      <c r="B43" s="66" t="s">
        <v>19</v>
      </c>
      <c r="C43" s="66"/>
      <c r="D43" s="66"/>
      <c r="E43" s="6" t="s">
        <v>6</v>
      </c>
    </row>
    <row r="44" spans="1:8" x14ac:dyDescent="0.25">
      <c r="A44" s="37"/>
      <c r="B44" s="37"/>
      <c r="C44" s="37"/>
      <c r="D44" s="37"/>
      <c r="E44" s="37"/>
    </row>
    <row r="45" spans="1:8" x14ac:dyDescent="0.25">
      <c r="A45" s="67" t="s">
        <v>34</v>
      </c>
      <c r="B45" s="67"/>
      <c r="C45" s="67"/>
      <c r="D45" s="67"/>
      <c r="E45" s="5"/>
    </row>
    <row r="46" spans="1:8" x14ac:dyDescent="0.25">
      <c r="B46" s="68" t="s">
        <v>19</v>
      </c>
      <c r="C46" s="68"/>
      <c r="D46" s="68"/>
      <c r="E46" s="6" t="s">
        <v>6</v>
      </c>
    </row>
    <row r="47" spans="1:8" x14ac:dyDescent="0.25">
      <c r="A47" s="2" t="s">
        <v>39</v>
      </c>
    </row>
    <row r="48" spans="1:8" x14ac:dyDescent="0.25">
      <c r="A48" s="13" t="s">
        <v>37</v>
      </c>
    </row>
    <row r="49" spans="1:2" x14ac:dyDescent="0.25">
      <c r="A49" s="2" t="s">
        <v>43</v>
      </c>
      <c r="B49" s="16">
        <f>'1кв'!B55</f>
        <v>-56002.429999999993</v>
      </c>
    </row>
    <row r="50" spans="1:2" ht="31.5" x14ac:dyDescent="0.25">
      <c r="A50" s="19" t="s">
        <v>72</v>
      </c>
      <c r="B50" s="17"/>
    </row>
    <row r="51" spans="1:2" x14ac:dyDescent="0.25">
      <c r="A51" s="2" t="s">
        <v>40</v>
      </c>
      <c r="B51" s="17">
        <f>181748.38-69.65</f>
        <v>181678.73</v>
      </c>
    </row>
    <row r="52" spans="1:2" ht="30" x14ac:dyDescent="0.25">
      <c r="A52" s="26" t="s">
        <v>47</v>
      </c>
      <c r="B52" s="17">
        <f>3*330</f>
        <v>990</v>
      </c>
    </row>
    <row r="53" spans="1:2" ht="30" x14ac:dyDescent="0.25">
      <c r="A53" s="39" t="s">
        <v>41</v>
      </c>
      <c r="B53" s="17">
        <f>E33</f>
        <v>164455.75500000003</v>
      </c>
    </row>
    <row r="54" spans="1:2" x14ac:dyDescent="0.25">
      <c r="A54" s="15" t="s">
        <v>38</v>
      </c>
      <c r="B54" s="20">
        <f>B49+B51+B52-B53</f>
        <v>-37789.455000000016</v>
      </c>
    </row>
    <row r="61" spans="1:2" x14ac:dyDescent="0.25">
      <c r="B61" s="22"/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D42"/>
    <mergeCell ref="B43:D43"/>
    <mergeCell ref="A45:D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topLeftCell="A19" zoomScaleNormal="100" zoomScaleSheetLayoutView="100" workbookViewId="0">
      <selection activeCell="E31" sqref="E31"/>
    </sheetView>
  </sheetViews>
  <sheetFormatPr defaultColWidth="9.140625" defaultRowHeight="15" x14ac:dyDescent="0.25"/>
  <cols>
    <col min="1" max="1" width="33.42578125" style="2" customWidth="1"/>
    <col min="2" max="2" width="20.5703125" style="2" customWidth="1"/>
    <col min="3" max="3" width="15" style="2" customWidth="1"/>
    <col min="4" max="4" width="13.57031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32.25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76</v>
      </c>
      <c r="B3" s="56"/>
      <c r="C3" s="56"/>
      <c r="D3" s="56"/>
      <c r="E3" s="56"/>
    </row>
    <row r="4" spans="1:5" s="1" customFormat="1" ht="15.6" customHeight="1" x14ac:dyDescent="0.25">
      <c r="A4" s="24" t="s">
        <v>13</v>
      </c>
      <c r="B4" s="4"/>
      <c r="C4" s="4"/>
      <c r="D4" s="61" t="s">
        <v>77</v>
      </c>
      <c r="E4" s="61"/>
    </row>
    <row r="5" spans="1:5" x14ac:dyDescent="0.25">
      <c r="A5" s="45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58" t="s">
        <v>25</v>
      </c>
      <c r="B7" s="58"/>
      <c r="C7" s="58"/>
      <c r="D7" s="58"/>
      <c r="E7" s="58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57" t="s">
        <v>26</v>
      </c>
      <c r="B9" s="57"/>
      <c r="C9" s="57"/>
      <c r="D9" s="57"/>
      <c r="E9" s="57"/>
    </row>
    <row r="10" spans="1:5" ht="26.25" customHeight="1" x14ac:dyDescent="0.25">
      <c r="A10" s="59" t="s">
        <v>14</v>
      </c>
      <c r="B10" s="60"/>
      <c r="C10" s="60"/>
      <c r="D10" s="60"/>
      <c r="E10" s="60"/>
    </row>
    <row r="11" spans="1:5" ht="30" customHeight="1" x14ac:dyDescent="0.25">
      <c r="A11" s="57" t="s">
        <v>27</v>
      </c>
      <c r="B11" s="57"/>
      <c r="C11" s="57"/>
      <c r="D11" s="57"/>
      <c r="E11" s="57"/>
    </row>
    <row r="12" spans="1:5" ht="18.75" customHeight="1" x14ac:dyDescent="0.25">
      <c r="A12" s="51" t="s">
        <v>15</v>
      </c>
      <c r="B12" s="52"/>
      <c r="C12" s="52"/>
      <c r="D12" s="52"/>
      <c r="E12" s="52"/>
    </row>
    <row r="13" spans="1:5" ht="15.75" customHeight="1" x14ac:dyDescent="0.25">
      <c r="A13" s="57" t="s">
        <v>22</v>
      </c>
      <c r="B13" s="57"/>
      <c r="C13" s="57"/>
      <c r="D13" s="57"/>
      <c r="E13" s="57"/>
    </row>
    <row r="14" spans="1:5" ht="16.5" customHeight="1" x14ac:dyDescent="0.25">
      <c r="A14" s="51" t="s">
        <v>2</v>
      </c>
      <c r="B14" s="52"/>
      <c r="C14" s="52"/>
      <c r="D14" s="52"/>
      <c r="E14" s="52"/>
    </row>
    <row r="15" spans="1:5" ht="18.75" customHeight="1" x14ac:dyDescent="0.25">
      <c r="A15" s="57" t="s">
        <v>23</v>
      </c>
      <c r="B15" s="57"/>
      <c r="C15" s="57"/>
      <c r="D15" s="57"/>
      <c r="E15" s="57"/>
    </row>
    <row r="16" spans="1:5" ht="15.75" customHeight="1" x14ac:dyDescent="0.25">
      <c r="A16" s="51" t="s">
        <v>16</v>
      </c>
      <c r="B16" s="52"/>
      <c r="C16" s="52"/>
      <c r="D16" s="52"/>
      <c r="E16" s="52"/>
    </row>
    <row r="17" spans="1:10" ht="33.75" customHeight="1" x14ac:dyDescent="0.25">
      <c r="A17" s="57" t="s">
        <v>17</v>
      </c>
      <c r="B17" s="57"/>
      <c r="C17" s="57"/>
      <c r="D17" s="57"/>
      <c r="E17" s="57"/>
    </row>
    <row r="18" spans="1:10" ht="66.75" customHeight="1" x14ac:dyDescent="0.25">
      <c r="A18" s="57" t="s">
        <v>28</v>
      </c>
      <c r="B18" s="57"/>
      <c r="C18" s="57"/>
      <c r="D18" s="57"/>
      <c r="E18" s="57"/>
    </row>
    <row r="19" spans="1:10" ht="36" customHeight="1" x14ac:dyDescent="0.25">
      <c r="A19" s="63" t="s">
        <v>29</v>
      </c>
      <c r="B19" s="63"/>
      <c r="C19" s="63"/>
      <c r="D19" s="63"/>
      <c r="E19" s="63"/>
    </row>
    <row r="20" spans="1:10" x14ac:dyDescent="0.25">
      <c r="A20" s="63"/>
      <c r="B20" s="63"/>
      <c r="C20" s="63"/>
      <c r="D20" s="63"/>
      <c r="E20" s="63"/>
      <c r="F20" s="2">
        <f>215.2+2433.3</f>
        <v>2648.5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3" t="s">
        <v>46</v>
      </c>
      <c r="B22" s="9" t="s">
        <v>44</v>
      </c>
      <c r="C22" s="3" t="s">
        <v>4</v>
      </c>
      <c r="D22" s="3">
        <v>14.74</v>
      </c>
      <c r="E22" s="8">
        <f>D22*F20*G20</f>
        <v>117116.67</v>
      </c>
      <c r="G22" s="18"/>
      <c r="H22" s="18"/>
      <c r="J22" s="18"/>
    </row>
    <row r="23" spans="1:10" x14ac:dyDescent="0.25">
      <c r="A23" s="7" t="s">
        <v>42</v>
      </c>
      <c r="B23" s="9" t="s">
        <v>24</v>
      </c>
      <c r="C23" s="3" t="s">
        <v>4</v>
      </c>
      <c r="D23" s="3">
        <v>5.42</v>
      </c>
      <c r="E23" s="8">
        <f>D23*F20*G20</f>
        <v>43064.61</v>
      </c>
      <c r="G23" s="18"/>
      <c r="H23" s="18"/>
      <c r="J23" s="18"/>
    </row>
    <row r="24" spans="1:10" ht="25.5" x14ac:dyDescent="0.25">
      <c r="A24" s="7" t="s">
        <v>48</v>
      </c>
      <c r="B24" s="9" t="s">
        <v>49</v>
      </c>
      <c r="C24" s="3" t="s">
        <v>32</v>
      </c>
      <c r="D24" s="3"/>
      <c r="E24" s="8">
        <v>773.96</v>
      </c>
      <c r="G24" s="18"/>
      <c r="H24" s="18"/>
      <c r="J24" s="18"/>
    </row>
    <row r="25" spans="1:10" x14ac:dyDescent="0.25">
      <c r="A25" s="7" t="s">
        <v>51</v>
      </c>
      <c r="B25" s="9" t="s">
        <v>78</v>
      </c>
      <c r="C25" s="3" t="s">
        <v>32</v>
      </c>
      <c r="D25" s="3"/>
      <c r="E25" s="25">
        <v>2811.82</v>
      </c>
      <c r="G25" s="18"/>
      <c r="H25" s="18"/>
      <c r="J25" s="18"/>
    </row>
    <row r="26" spans="1:10" x14ac:dyDescent="0.25">
      <c r="A26" s="7" t="s">
        <v>52</v>
      </c>
      <c r="B26" s="9" t="s">
        <v>78</v>
      </c>
      <c r="C26" s="3" t="s">
        <v>32</v>
      </c>
      <c r="D26" s="3"/>
      <c r="E26" s="25">
        <v>2180.5</v>
      </c>
      <c r="F26" s="28"/>
      <c r="G26" s="18"/>
      <c r="H26" s="18"/>
      <c r="J26" s="18"/>
    </row>
    <row r="27" spans="1:10" x14ac:dyDescent="0.25">
      <c r="A27" s="7" t="s">
        <v>53</v>
      </c>
      <c r="B27" s="9" t="s">
        <v>78</v>
      </c>
      <c r="C27" s="3" t="s">
        <v>32</v>
      </c>
      <c r="D27" s="3"/>
      <c r="E27" s="29">
        <v>4196.2299999999996</v>
      </c>
      <c r="G27" s="18"/>
      <c r="H27" s="18"/>
      <c r="J27" s="18"/>
    </row>
    <row r="28" spans="1:10" x14ac:dyDescent="0.25">
      <c r="A28" s="7" t="s">
        <v>36</v>
      </c>
      <c r="B28" s="9" t="s">
        <v>78</v>
      </c>
      <c r="C28" s="3" t="s">
        <v>32</v>
      </c>
      <c r="D28" s="3"/>
      <c r="E28" s="8">
        <v>10882.18</v>
      </c>
      <c r="G28" s="18"/>
      <c r="H28" s="18"/>
      <c r="J28" s="18"/>
    </row>
    <row r="29" spans="1:10" x14ac:dyDescent="0.25">
      <c r="A29" s="42" t="s">
        <v>83</v>
      </c>
      <c r="B29" s="9" t="s">
        <v>78</v>
      </c>
      <c r="C29" s="3" t="s">
        <v>32</v>
      </c>
      <c r="D29" s="43"/>
      <c r="E29" s="8">
        <v>1569.03</v>
      </c>
      <c r="G29" s="18"/>
      <c r="H29" s="18"/>
      <c r="J29" s="18"/>
    </row>
    <row r="30" spans="1:10" x14ac:dyDescent="0.25">
      <c r="A30" s="21" t="s">
        <v>79</v>
      </c>
      <c r="B30" s="40" t="s">
        <v>81</v>
      </c>
      <c r="C30" s="3" t="s">
        <v>45</v>
      </c>
      <c r="D30" s="31">
        <v>2</v>
      </c>
      <c r="E30" s="8">
        <f t="shared" ref="E30:E31" si="0">D30*218.47</f>
        <v>436.94</v>
      </c>
      <c r="G30" s="18"/>
      <c r="H30" s="18"/>
      <c r="J30" s="18"/>
    </row>
    <row r="31" spans="1:10" ht="30" x14ac:dyDescent="0.25">
      <c r="A31" s="50" t="s">
        <v>80</v>
      </c>
      <c r="B31" s="36" t="s">
        <v>82</v>
      </c>
      <c r="C31" s="3" t="s">
        <v>45</v>
      </c>
      <c r="D31" s="31">
        <v>2</v>
      </c>
      <c r="E31" s="8">
        <f t="shared" si="0"/>
        <v>436.94</v>
      </c>
      <c r="G31" s="18"/>
      <c r="H31" s="18"/>
      <c r="J31" s="18"/>
    </row>
    <row r="32" spans="1:10" s="13" customFormat="1" ht="14.25" x14ac:dyDescent="0.2">
      <c r="A32" s="30" t="s">
        <v>30</v>
      </c>
      <c r="B32" s="10"/>
      <c r="C32" s="11"/>
      <c r="D32" s="27"/>
      <c r="E32" s="12">
        <f>SUM(E22:E31)</f>
        <v>183468.88</v>
      </c>
    </row>
    <row r="34" spans="1:8" ht="33" customHeight="1" x14ac:dyDescent="0.25">
      <c r="A34" s="64" t="s">
        <v>84</v>
      </c>
      <c r="B34" s="64"/>
      <c r="C34" s="64"/>
      <c r="D34" s="64"/>
      <c r="E34" s="64"/>
    </row>
    <row r="35" spans="1:8" ht="30.6" customHeight="1" x14ac:dyDescent="0.25">
      <c r="A35" s="57" t="s">
        <v>21</v>
      </c>
      <c r="B35" s="57"/>
      <c r="C35" s="57"/>
      <c r="D35" s="57"/>
      <c r="E35" s="57"/>
    </row>
    <row r="36" spans="1:8" x14ac:dyDescent="0.25">
      <c r="A36" s="57" t="s">
        <v>20</v>
      </c>
      <c r="B36" s="57"/>
      <c r="C36" s="57"/>
      <c r="D36" s="57"/>
      <c r="E36" s="57"/>
      <c r="F36" s="13"/>
      <c r="G36" s="13"/>
      <c r="H36" s="14"/>
    </row>
    <row r="37" spans="1:8" x14ac:dyDescent="0.25">
      <c r="A37" s="57" t="s">
        <v>35</v>
      </c>
      <c r="B37" s="57"/>
      <c r="C37" s="57"/>
      <c r="D37" s="57"/>
      <c r="E37" s="57"/>
    </row>
    <row r="38" spans="1:8" x14ac:dyDescent="0.25">
      <c r="A38" s="57" t="s">
        <v>18</v>
      </c>
      <c r="B38" s="57"/>
      <c r="C38" s="57"/>
      <c r="D38" s="57"/>
      <c r="E38" s="57"/>
    </row>
    <row r="39" spans="1:8" x14ac:dyDescent="0.25">
      <c r="A39" s="62" t="s">
        <v>5</v>
      </c>
      <c r="B39" s="62"/>
      <c r="C39" s="62"/>
      <c r="D39" s="62"/>
      <c r="E39" s="62"/>
    </row>
    <row r="40" spans="1:8" x14ac:dyDescent="0.25">
      <c r="A40" s="57" t="s">
        <v>18</v>
      </c>
      <c r="B40" s="57"/>
      <c r="C40" s="57"/>
      <c r="D40" s="57"/>
      <c r="E40" s="57"/>
    </row>
    <row r="41" spans="1:8" x14ac:dyDescent="0.25">
      <c r="A41" s="65" t="s">
        <v>33</v>
      </c>
      <c r="B41" s="65"/>
      <c r="C41" s="65"/>
      <c r="D41" s="65"/>
      <c r="E41" s="5"/>
    </row>
    <row r="42" spans="1:8" x14ac:dyDescent="0.25">
      <c r="B42" s="66" t="s">
        <v>19</v>
      </c>
      <c r="C42" s="66"/>
      <c r="D42" s="66"/>
      <c r="E42" s="6" t="s">
        <v>6</v>
      </c>
    </row>
    <row r="43" spans="1:8" x14ac:dyDescent="0.25">
      <c r="A43" s="44"/>
      <c r="B43" s="44"/>
      <c r="C43" s="44"/>
      <c r="D43" s="44"/>
      <c r="E43" s="44"/>
    </row>
    <row r="44" spans="1:8" x14ac:dyDescent="0.25">
      <c r="A44" s="67" t="s">
        <v>34</v>
      </c>
      <c r="B44" s="67"/>
      <c r="C44" s="67"/>
      <c r="D44" s="67"/>
      <c r="E44" s="5"/>
    </row>
    <row r="45" spans="1:8" x14ac:dyDescent="0.25">
      <c r="B45" s="68" t="s">
        <v>19</v>
      </c>
      <c r="C45" s="68"/>
      <c r="D45" s="68"/>
      <c r="E45" s="6" t="s">
        <v>6</v>
      </c>
    </row>
    <row r="46" spans="1:8" x14ac:dyDescent="0.25">
      <c r="A46" s="2" t="s">
        <v>39</v>
      </c>
    </row>
    <row r="47" spans="1:8" x14ac:dyDescent="0.25">
      <c r="A47" s="13" t="s">
        <v>37</v>
      </c>
    </row>
    <row r="48" spans="1:8" x14ac:dyDescent="0.25">
      <c r="A48" s="2" t="s">
        <v>43</v>
      </c>
      <c r="B48" s="16">
        <f>'2кв'!B54</f>
        <v>-37789.455000000016</v>
      </c>
    </row>
    <row r="49" spans="1:2" ht="31.5" x14ac:dyDescent="0.25">
      <c r="A49" s="19" t="s">
        <v>85</v>
      </c>
      <c r="B49" s="17"/>
    </row>
    <row r="50" spans="1:2" x14ac:dyDescent="0.25">
      <c r="A50" s="2" t="s">
        <v>40</v>
      </c>
      <c r="B50" s="17">
        <f>181402.96-29.97</f>
        <v>181372.99</v>
      </c>
    </row>
    <row r="51" spans="1:2" ht="30" x14ac:dyDescent="0.25">
      <c r="A51" s="26" t="s">
        <v>47</v>
      </c>
      <c r="B51" s="17">
        <f>3*330</f>
        <v>990</v>
      </c>
    </row>
    <row r="52" spans="1:2" ht="30" x14ac:dyDescent="0.25">
      <c r="A52" s="46" t="s">
        <v>41</v>
      </c>
      <c r="B52" s="17">
        <f>E32</f>
        <v>183468.88</v>
      </c>
    </row>
    <row r="53" spans="1:2" x14ac:dyDescent="0.25">
      <c r="A53" s="15" t="s">
        <v>38</v>
      </c>
      <c r="B53" s="20">
        <f>B48+B50+B51-B52</f>
        <v>-38895.34500000003</v>
      </c>
    </row>
    <row r="60" spans="1:2" x14ac:dyDescent="0.25">
      <c r="B60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Normal="100" zoomScaleSheetLayoutView="100" workbookViewId="0">
      <selection activeCell="E27" sqref="E27"/>
    </sheetView>
  </sheetViews>
  <sheetFormatPr defaultColWidth="9.140625" defaultRowHeight="15" x14ac:dyDescent="0.25"/>
  <cols>
    <col min="1" max="1" width="33.42578125" style="2" customWidth="1"/>
    <col min="2" max="2" width="20.5703125" style="2" customWidth="1"/>
    <col min="3" max="3" width="15" style="2" customWidth="1"/>
    <col min="4" max="4" width="13.5703125" style="2" customWidth="1"/>
    <col min="5" max="5" width="14.140625" style="2" customWidth="1"/>
    <col min="6" max="6" width="9.140625" style="2"/>
    <col min="7" max="7" width="12.140625" style="2" bestFit="1" customWidth="1"/>
    <col min="8" max="8" width="15.5703125" style="2" customWidth="1"/>
    <col min="9" max="9" width="9.140625" style="2"/>
    <col min="10" max="10" width="12.140625" style="2" bestFit="1" customWidth="1"/>
    <col min="11" max="16384" width="9.140625" style="2"/>
  </cols>
  <sheetData>
    <row r="1" spans="1:5" ht="15.75" x14ac:dyDescent="0.25">
      <c r="A1" s="53" t="s">
        <v>11</v>
      </c>
      <c r="B1" s="53"/>
      <c r="C1" s="53"/>
      <c r="D1" s="53"/>
      <c r="E1" s="53"/>
    </row>
    <row r="2" spans="1:5" ht="32.25" customHeight="1" x14ac:dyDescent="0.25">
      <c r="A2" s="54" t="s">
        <v>12</v>
      </c>
      <c r="B2" s="55"/>
      <c r="C2" s="55"/>
      <c r="D2" s="55"/>
      <c r="E2" s="55"/>
    </row>
    <row r="3" spans="1:5" x14ac:dyDescent="0.25">
      <c r="A3" s="56" t="s">
        <v>86</v>
      </c>
      <c r="B3" s="56"/>
      <c r="C3" s="56"/>
      <c r="D3" s="56"/>
      <c r="E3" s="56"/>
    </row>
    <row r="4" spans="1:5" s="1" customFormat="1" ht="15.6" customHeight="1" x14ac:dyDescent="0.25">
      <c r="A4" s="24" t="s">
        <v>13</v>
      </c>
      <c r="B4" s="4"/>
      <c r="C4" s="4"/>
      <c r="D4" s="61" t="s">
        <v>87</v>
      </c>
      <c r="E4" s="61"/>
    </row>
    <row r="5" spans="1:5" x14ac:dyDescent="0.25">
      <c r="A5" s="48"/>
      <c r="B5" s="4"/>
      <c r="C5" s="4"/>
      <c r="D5" s="4"/>
      <c r="E5" s="4"/>
    </row>
    <row r="6" spans="1:5" x14ac:dyDescent="0.25">
      <c r="A6" s="57" t="s">
        <v>0</v>
      </c>
      <c r="B6" s="57"/>
      <c r="C6" s="57"/>
      <c r="D6" s="57"/>
      <c r="E6" s="57"/>
    </row>
    <row r="7" spans="1:5" x14ac:dyDescent="0.25">
      <c r="A7" s="58" t="s">
        <v>25</v>
      </c>
      <c r="B7" s="58"/>
      <c r="C7" s="58"/>
      <c r="D7" s="58"/>
      <c r="E7" s="58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57" t="s">
        <v>26</v>
      </c>
      <c r="B9" s="57"/>
      <c r="C9" s="57"/>
      <c r="D9" s="57"/>
      <c r="E9" s="57"/>
    </row>
    <row r="10" spans="1:5" ht="26.25" customHeight="1" x14ac:dyDescent="0.25">
      <c r="A10" s="59" t="s">
        <v>14</v>
      </c>
      <c r="B10" s="60"/>
      <c r="C10" s="60"/>
      <c r="D10" s="60"/>
      <c r="E10" s="60"/>
    </row>
    <row r="11" spans="1:5" ht="30" customHeight="1" x14ac:dyDescent="0.25">
      <c r="A11" s="57" t="s">
        <v>27</v>
      </c>
      <c r="B11" s="57"/>
      <c r="C11" s="57"/>
      <c r="D11" s="57"/>
      <c r="E11" s="57"/>
    </row>
    <row r="12" spans="1:5" ht="18.75" customHeight="1" x14ac:dyDescent="0.25">
      <c r="A12" s="51" t="s">
        <v>15</v>
      </c>
      <c r="B12" s="52"/>
      <c r="C12" s="52"/>
      <c r="D12" s="52"/>
      <c r="E12" s="52"/>
    </row>
    <row r="13" spans="1:5" ht="15.75" customHeight="1" x14ac:dyDescent="0.25">
      <c r="A13" s="57" t="s">
        <v>22</v>
      </c>
      <c r="B13" s="57"/>
      <c r="C13" s="57"/>
      <c r="D13" s="57"/>
      <c r="E13" s="57"/>
    </row>
    <row r="14" spans="1:5" ht="16.5" customHeight="1" x14ac:dyDescent="0.25">
      <c r="A14" s="51" t="s">
        <v>2</v>
      </c>
      <c r="B14" s="52"/>
      <c r="C14" s="52"/>
      <c r="D14" s="52"/>
      <c r="E14" s="52"/>
    </row>
    <row r="15" spans="1:5" ht="18.75" customHeight="1" x14ac:dyDescent="0.25">
      <c r="A15" s="57" t="s">
        <v>23</v>
      </c>
      <c r="B15" s="57"/>
      <c r="C15" s="57"/>
      <c r="D15" s="57"/>
      <c r="E15" s="57"/>
    </row>
    <row r="16" spans="1:5" ht="15.75" customHeight="1" x14ac:dyDescent="0.25">
      <c r="A16" s="51" t="s">
        <v>16</v>
      </c>
      <c r="B16" s="52"/>
      <c r="C16" s="52"/>
      <c r="D16" s="52"/>
      <c r="E16" s="52"/>
    </row>
    <row r="17" spans="1:10" ht="33.75" customHeight="1" x14ac:dyDescent="0.25">
      <c r="A17" s="57" t="s">
        <v>17</v>
      </c>
      <c r="B17" s="57"/>
      <c r="C17" s="57"/>
      <c r="D17" s="57"/>
      <c r="E17" s="57"/>
    </row>
    <row r="18" spans="1:10" ht="66.75" customHeight="1" x14ac:dyDescent="0.25">
      <c r="A18" s="57" t="s">
        <v>28</v>
      </c>
      <c r="B18" s="57"/>
      <c r="C18" s="57"/>
      <c r="D18" s="57"/>
      <c r="E18" s="57"/>
    </row>
    <row r="19" spans="1:10" ht="36" customHeight="1" x14ac:dyDescent="0.25">
      <c r="A19" s="63" t="s">
        <v>29</v>
      </c>
      <c r="B19" s="63"/>
      <c r="C19" s="63"/>
      <c r="D19" s="63"/>
      <c r="E19" s="63"/>
    </row>
    <row r="20" spans="1:10" x14ac:dyDescent="0.25">
      <c r="A20" s="63"/>
      <c r="B20" s="63"/>
      <c r="C20" s="63"/>
      <c r="D20" s="63"/>
      <c r="E20" s="63"/>
      <c r="F20" s="2">
        <f>215.2+2433.3</f>
        <v>2648.5</v>
      </c>
      <c r="G20" s="2">
        <v>3</v>
      </c>
    </row>
    <row r="21" spans="1:10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0" ht="38.25" x14ac:dyDescent="0.25">
      <c r="A22" s="23" t="s">
        <v>46</v>
      </c>
      <c r="B22" s="9" t="s">
        <v>44</v>
      </c>
      <c r="C22" s="3" t="s">
        <v>4</v>
      </c>
      <c r="D22" s="3">
        <v>14.74</v>
      </c>
      <c r="E22" s="8">
        <f>D22*F20*G20</f>
        <v>117116.67</v>
      </c>
      <c r="G22" s="18"/>
      <c r="H22" s="18"/>
      <c r="J22" s="18"/>
    </row>
    <row r="23" spans="1:10" x14ac:dyDescent="0.25">
      <c r="A23" s="7" t="s">
        <v>42</v>
      </c>
      <c r="B23" s="9" t="s">
        <v>24</v>
      </c>
      <c r="C23" s="3" t="s">
        <v>4</v>
      </c>
      <c r="D23" s="3">
        <v>5.42</v>
      </c>
      <c r="E23" s="8">
        <f>D23*F20*G20</f>
        <v>43064.61</v>
      </c>
      <c r="G23" s="18"/>
      <c r="H23" s="18"/>
      <c r="J23" s="18"/>
    </row>
    <row r="24" spans="1:10" ht="25.5" x14ac:dyDescent="0.25">
      <c r="A24" s="7" t="s">
        <v>48</v>
      </c>
      <c r="B24" s="9" t="s">
        <v>49</v>
      </c>
      <c r="C24" s="3" t="s">
        <v>32</v>
      </c>
      <c r="D24" s="3"/>
      <c r="E24" s="8">
        <v>773.96</v>
      </c>
      <c r="G24" s="18"/>
      <c r="H24" s="18"/>
      <c r="J24" s="18"/>
    </row>
    <row r="25" spans="1:10" x14ac:dyDescent="0.25">
      <c r="A25" s="7" t="s">
        <v>51</v>
      </c>
      <c r="B25" s="9" t="s">
        <v>94</v>
      </c>
      <c r="C25" s="3" t="s">
        <v>32</v>
      </c>
      <c r="D25" s="3"/>
      <c r="E25" s="25">
        <v>10738.17</v>
      </c>
      <c r="G25" s="18"/>
      <c r="H25" s="18"/>
      <c r="J25" s="18"/>
    </row>
    <row r="26" spans="1:10" x14ac:dyDescent="0.25">
      <c r="A26" s="7" t="s">
        <v>52</v>
      </c>
      <c r="B26" s="9" t="s">
        <v>94</v>
      </c>
      <c r="C26" s="3" t="s">
        <v>32</v>
      </c>
      <c r="D26" s="3"/>
      <c r="E26" s="25">
        <v>4146.25</v>
      </c>
      <c r="F26" s="28"/>
      <c r="G26" s="18"/>
      <c r="H26" s="18"/>
      <c r="J26" s="18"/>
    </row>
    <row r="27" spans="1:10" x14ac:dyDescent="0.25">
      <c r="A27" s="7" t="s">
        <v>53</v>
      </c>
      <c r="B27" s="9" t="s">
        <v>94</v>
      </c>
      <c r="C27" s="3" t="s">
        <v>32</v>
      </c>
      <c r="D27" s="3"/>
      <c r="E27" s="29">
        <v>18774.61</v>
      </c>
      <c r="G27" s="18"/>
      <c r="H27" s="18"/>
      <c r="J27" s="18"/>
    </row>
    <row r="28" spans="1:10" x14ac:dyDescent="0.25">
      <c r="A28" s="7" t="s">
        <v>36</v>
      </c>
      <c r="B28" s="9" t="s">
        <v>94</v>
      </c>
      <c r="C28" s="3" t="s">
        <v>32</v>
      </c>
      <c r="D28" s="3"/>
      <c r="E28" s="8">
        <v>10738.17</v>
      </c>
      <c r="G28" s="18"/>
      <c r="H28" s="18"/>
      <c r="J28" s="18"/>
    </row>
    <row r="29" spans="1:10" x14ac:dyDescent="0.25">
      <c r="A29" s="42" t="s">
        <v>95</v>
      </c>
      <c r="B29" s="9" t="s">
        <v>94</v>
      </c>
      <c r="C29" s="3" t="s">
        <v>32</v>
      </c>
      <c r="D29" s="3"/>
      <c r="E29" s="8">
        <v>65.38</v>
      </c>
      <c r="G29" s="18"/>
      <c r="H29" s="18"/>
      <c r="J29" s="18"/>
    </row>
    <row r="30" spans="1:10" x14ac:dyDescent="0.25">
      <c r="A30" s="69" t="s">
        <v>90</v>
      </c>
      <c r="B30" s="9" t="s">
        <v>92</v>
      </c>
      <c r="C30" s="3" t="s">
        <v>45</v>
      </c>
      <c r="D30" s="3">
        <v>32</v>
      </c>
      <c r="E30" s="8">
        <f>D30*235.95</f>
        <v>7550.4</v>
      </c>
      <c r="G30" s="18"/>
      <c r="H30" s="18"/>
      <c r="J30" s="18"/>
    </row>
    <row r="31" spans="1:10" ht="30" x14ac:dyDescent="0.25">
      <c r="A31" s="69" t="s">
        <v>91</v>
      </c>
      <c r="B31" s="9" t="s">
        <v>93</v>
      </c>
      <c r="C31" s="3" t="s">
        <v>32</v>
      </c>
      <c r="D31" s="70"/>
      <c r="E31" s="8">
        <v>1767.48</v>
      </c>
      <c r="G31" s="18"/>
      <c r="H31" s="18"/>
      <c r="J31" s="18"/>
    </row>
    <row r="32" spans="1:10" s="13" customFormat="1" ht="14.25" x14ac:dyDescent="0.2">
      <c r="A32" s="30" t="s">
        <v>30</v>
      </c>
      <c r="B32" s="10"/>
      <c r="C32" s="11"/>
      <c r="D32" s="27"/>
      <c r="E32" s="12">
        <f>SUM(E22:E31)</f>
        <v>214735.70000000004</v>
      </c>
    </row>
    <row r="34" spans="1:8" ht="33" customHeight="1" x14ac:dyDescent="0.25">
      <c r="A34" s="64" t="s">
        <v>88</v>
      </c>
      <c r="B34" s="64"/>
      <c r="C34" s="64"/>
      <c r="D34" s="64"/>
      <c r="E34" s="64"/>
    </row>
    <row r="35" spans="1:8" ht="30.6" customHeight="1" x14ac:dyDescent="0.25">
      <c r="A35" s="57" t="s">
        <v>21</v>
      </c>
      <c r="B35" s="57"/>
      <c r="C35" s="57"/>
      <c r="D35" s="57"/>
      <c r="E35" s="57"/>
    </row>
    <row r="36" spans="1:8" x14ac:dyDescent="0.25">
      <c r="A36" s="57" t="s">
        <v>20</v>
      </c>
      <c r="B36" s="57"/>
      <c r="C36" s="57"/>
      <c r="D36" s="57"/>
      <c r="E36" s="57"/>
      <c r="F36" s="13"/>
      <c r="G36" s="13"/>
      <c r="H36" s="14"/>
    </row>
    <row r="37" spans="1:8" x14ac:dyDescent="0.25">
      <c r="A37" s="57" t="s">
        <v>35</v>
      </c>
      <c r="B37" s="57"/>
      <c r="C37" s="57"/>
      <c r="D37" s="57"/>
      <c r="E37" s="57"/>
    </row>
    <row r="38" spans="1:8" x14ac:dyDescent="0.25">
      <c r="A38" s="57" t="s">
        <v>18</v>
      </c>
      <c r="B38" s="57"/>
      <c r="C38" s="57"/>
      <c r="D38" s="57"/>
      <c r="E38" s="57"/>
    </row>
    <row r="39" spans="1:8" x14ac:dyDescent="0.25">
      <c r="A39" s="62" t="s">
        <v>5</v>
      </c>
      <c r="B39" s="62"/>
      <c r="C39" s="62"/>
      <c r="D39" s="62"/>
      <c r="E39" s="62"/>
    </row>
    <row r="40" spans="1:8" x14ac:dyDescent="0.25">
      <c r="A40" s="57" t="s">
        <v>18</v>
      </c>
      <c r="B40" s="57"/>
      <c r="C40" s="57"/>
      <c r="D40" s="57"/>
      <c r="E40" s="57"/>
    </row>
    <row r="41" spans="1:8" x14ac:dyDescent="0.25">
      <c r="A41" s="65" t="s">
        <v>33</v>
      </c>
      <c r="B41" s="65"/>
      <c r="C41" s="65"/>
      <c r="D41" s="65"/>
      <c r="E41" s="5"/>
    </row>
    <row r="42" spans="1:8" x14ac:dyDescent="0.25">
      <c r="B42" s="66" t="s">
        <v>19</v>
      </c>
      <c r="C42" s="66"/>
      <c r="D42" s="66"/>
      <c r="E42" s="6" t="s">
        <v>6</v>
      </c>
    </row>
    <row r="43" spans="1:8" x14ac:dyDescent="0.25">
      <c r="A43" s="47"/>
      <c r="B43" s="47"/>
      <c r="C43" s="47"/>
      <c r="D43" s="47"/>
      <c r="E43" s="47"/>
    </row>
    <row r="44" spans="1:8" x14ac:dyDescent="0.25">
      <c r="A44" s="67" t="s">
        <v>34</v>
      </c>
      <c r="B44" s="67"/>
      <c r="C44" s="67"/>
      <c r="D44" s="67"/>
      <c r="E44" s="5"/>
    </row>
    <row r="45" spans="1:8" x14ac:dyDescent="0.25">
      <c r="B45" s="68" t="s">
        <v>19</v>
      </c>
      <c r="C45" s="68"/>
      <c r="D45" s="68"/>
      <c r="E45" s="6" t="s">
        <v>6</v>
      </c>
    </row>
    <row r="46" spans="1:8" x14ac:dyDescent="0.25">
      <c r="A46" s="2" t="s">
        <v>39</v>
      </c>
    </row>
    <row r="47" spans="1:8" x14ac:dyDescent="0.25">
      <c r="A47" s="13" t="s">
        <v>37</v>
      </c>
    </row>
    <row r="48" spans="1:8" x14ac:dyDescent="0.25">
      <c r="A48" s="2" t="s">
        <v>43</v>
      </c>
      <c r="B48" s="16">
        <f>'3кв'!B53</f>
        <v>-38895.34500000003</v>
      </c>
    </row>
    <row r="49" spans="1:2" ht="31.5" x14ac:dyDescent="0.25">
      <c r="A49" s="19" t="s">
        <v>89</v>
      </c>
      <c r="B49" s="17"/>
    </row>
    <row r="50" spans="1:2" x14ac:dyDescent="0.25">
      <c r="A50" s="2" t="s">
        <v>40</v>
      </c>
      <c r="B50" s="17">
        <f>195017.57-41.62</f>
        <v>194975.95</v>
      </c>
    </row>
    <row r="51" spans="1:2" ht="30" x14ac:dyDescent="0.25">
      <c r="A51" s="26" t="s">
        <v>47</v>
      </c>
      <c r="B51" s="17">
        <f>3*330</f>
        <v>990</v>
      </c>
    </row>
    <row r="52" spans="1:2" ht="30" x14ac:dyDescent="0.25">
      <c r="A52" s="49" t="s">
        <v>41</v>
      </c>
      <c r="B52" s="17">
        <f>E32</f>
        <v>214735.70000000004</v>
      </c>
    </row>
    <row r="53" spans="1:2" x14ac:dyDescent="0.25">
      <c r="A53" s="15" t="s">
        <v>38</v>
      </c>
      <c r="B53" s="20">
        <f>B48+B50+B51-B52</f>
        <v>-57665.095000000059</v>
      </c>
    </row>
    <row r="60" spans="1:2" x14ac:dyDescent="0.25">
      <c r="B60" s="22"/>
    </row>
  </sheetData>
  <mergeCells count="30">
    <mergeCell ref="A39:E39"/>
    <mergeCell ref="A40:E40"/>
    <mergeCell ref="A41:D41"/>
    <mergeCell ref="B42:D42"/>
    <mergeCell ref="A44:D44"/>
    <mergeCell ref="B45:D45"/>
    <mergeCell ref="A20:E20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D4:E4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topLeftCell="A4" zoomScaleNormal="100" zoomScaleSheetLayoutView="100" workbookViewId="0">
      <selection activeCell="C22" sqref="C2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71" t="s">
        <v>96</v>
      </c>
      <c r="B1" s="71"/>
      <c r="C1" s="71"/>
      <c r="D1" s="72"/>
    </row>
    <row r="2" spans="1:4" ht="15.75" x14ac:dyDescent="0.25">
      <c r="A2" s="73" t="s">
        <v>97</v>
      </c>
      <c r="B2" s="73"/>
      <c r="C2" s="73"/>
      <c r="D2" s="74"/>
    </row>
    <row r="3" spans="1:4" ht="15.75" x14ac:dyDescent="0.25">
      <c r="A3" s="73" t="s">
        <v>98</v>
      </c>
      <c r="B3" s="73"/>
      <c r="C3" s="73"/>
      <c r="D3" s="74"/>
    </row>
    <row r="4" spans="1:4" ht="15.75" x14ac:dyDescent="0.25">
      <c r="A4" s="71" t="s">
        <v>124</v>
      </c>
      <c r="B4" s="71"/>
      <c r="C4" s="71"/>
      <c r="D4" s="72"/>
    </row>
    <row r="5" spans="1:4" ht="15.75" x14ac:dyDescent="0.25">
      <c r="A5" s="75"/>
      <c r="B5" s="75"/>
      <c r="C5" s="75"/>
      <c r="D5" s="1"/>
    </row>
    <row r="6" spans="1:4" ht="15.75" x14ac:dyDescent="0.25">
      <c r="A6" s="74"/>
      <c r="B6" s="76" t="s">
        <v>99</v>
      </c>
      <c r="C6" s="77">
        <f>'1кв'!B50</f>
        <v>-52507.27</v>
      </c>
      <c r="D6" s="78"/>
    </row>
    <row r="7" spans="1:4" ht="15.75" x14ac:dyDescent="0.25">
      <c r="A7" s="79" t="s">
        <v>100</v>
      </c>
      <c r="B7" s="76" t="s">
        <v>120</v>
      </c>
      <c r="C7" s="77"/>
      <c r="D7" s="78"/>
    </row>
    <row r="8" spans="1:4" ht="15.75" x14ac:dyDescent="0.25">
      <c r="A8" s="74"/>
      <c r="B8" s="80" t="s">
        <v>101</v>
      </c>
      <c r="C8" s="77"/>
      <c r="D8" s="78"/>
    </row>
    <row r="9" spans="1:4" ht="15.75" x14ac:dyDescent="0.25">
      <c r="A9" s="74"/>
      <c r="B9" s="7" t="s">
        <v>121</v>
      </c>
      <c r="C9" s="77"/>
      <c r="D9" s="78"/>
    </row>
    <row r="10" spans="1:4" ht="15.75" x14ac:dyDescent="0.25">
      <c r="A10" s="74"/>
      <c r="B10" s="7" t="s">
        <v>122</v>
      </c>
      <c r="C10" s="77"/>
      <c r="D10" s="78"/>
    </row>
    <row r="11" spans="1:4" ht="15.75" x14ac:dyDescent="0.25">
      <c r="A11" s="74"/>
      <c r="B11" s="7" t="s">
        <v>123</v>
      </c>
      <c r="C11" s="77"/>
      <c r="D11" s="78"/>
    </row>
    <row r="12" spans="1:4" ht="15.75" x14ac:dyDescent="0.25">
      <c r="B12" s="81" t="s">
        <v>102</v>
      </c>
      <c r="C12" s="82">
        <f>'1кв'!B52+'2кв'!B51+'3кв'!B50+'4кв'!B50</f>
        <v>737277.29</v>
      </c>
      <c r="D12" s="83"/>
    </row>
    <row r="13" spans="1:4" ht="30" x14ac:dyDescent="0.25">
      <c r="A13" s="79"/>
      <c r="B13" s="84" t="s">
        <v>103</v>
      </c>
      <c r="C13" s="82">
        <f>'1кв'!B53+'2кв'!B52+'3кв'!B51+'4кв'!B51</f>
        <v>3960</v>
      </c>
      <c r="D13" s="83"/>
    </row>
    <row r="14" spans="1:4" ht="15.75" x14ac:dyDescent="0.25">
      <c r="A14" s="85"/>
      <c r="B14" s="81" t="s">
        <v>104</v>
      </c>
      <c r="C14" s="86">
        <f>SUM(C12:C13)</f>
        <v>741237.29</v>
      </c>
      <c r="D14" s="78"/>
    </row>
    <row r="15" spans="1:4" ht="15.75" x14ac:dyDescent="0.25">
      <c r="A15" s="1"/>
      <c r="B15" s="87"/>
      <c r="C15" s="87"/>
      <c r="D15" s="88"/>
    </row>
    <row r="16" spans="1:4" ht="15.75" x14ac:dyDescent="0.25">
      <c r="A16" s="89" t="s">
        <v>105</v>
      </c>
      <c r="B16" s="23" t="s">
        <v>106</v>
      </c>
      <c r="C16" s="90">
        <f>'1кв'!E22+'2кв'!E22+'3кв'!E22+'4кв'!E22</f>
        <v>451145.49</v>
      </c>
      <c r="D16" s="88"/>
    </row>
    <row r="17" spans="1:5" ht="30" x14ac:dyDescent="0.25">
      <c r="A17" s="89"/>
      <c r="B17" s="7" t="s">
        <v>125</v>
      </c>
      <c r="C17" s="90">
        <f>'1кв'!E23</f>
        <v>4941.3599999999997</v>
      </c>
      <c r="D17" s="88"/>
    </row>
    <row r="18" spans="1:5" ht="15.75" x14ac:dyDescent="0.25">
      <c r="A18" s="89"/>
      <c r="B18" s="91" t="s">
        <v>42</v>
      </c>
      <c r="C18" s="90">
        <f>'1кв'!E24+'2кв'!E23+'3кв'!E23+'4кв'!E23</f>
        <v>165584.22</v>
      </c>
      <c r="D18" s="88"/>
    </row>
    <row r="19" spans="1:5" ht="15.75" x14ac:dyDescent="0.25">
      <c r="A19" s="89"/>
      <c r="B19" s="7" t="s">
        <v>48</v>
      </c>
      <c r="C19" s="90">
        <f>'1кв'!E25+'2кв'!E24+'3кв'!E24+'4кв'!E24</f>
        <v>1547.92</v>
      </c>
      <c r="D19" s="88"/>
    </row>
    <row r="20" spans="1:5" ht="15.75" x14ac:dyDescent="0.25">
      <c r="A20" s="89"/>
      <c r="B20" s="7" t="s">
        <v>51</v>
      </c>
      <c r="C20" s="90">
        <f>'1кв'!E26+'2кв'!E25+'3кв'!E25+'4кв'!E25</f>
        <v>16372.77</v>
      </c>
      <c r="D20" s="88"/>
    </row>
    <row r="21" spans="1:5" ht="15.75" x14ac:dyDescent="0.25">
      <c r="A21" s="89"/>
      <c r="B21" s="7" t="s">
        <v>52</v>
      </c>
      <c r="C21" s="90">
        <f>'1кв'!E27+'2кв'!E26+'3кв'!E26+'4кв'!E26</f>
        <v>12423.869999999999</v>
      </c>
      <c r="D21" s="88"/>
    </row>
    <row r="22" spans="1:5" ht="15.75" x14ac:dyDescent="0.25">
      <c r="A22" s="89"/>
      <c r="B22" s="7" t="s">
        <v>53</v>
      </c>
      <c r="C22" s="90">
        <f>'1кв'!E28+'2кв'!E27+'3кв'!E27+'4кв'!E27</f>
        <v>25878.98</v>
      </c>
      <c r="D22" s="88"/>
    </row>
    <row r="23" spans="1:5" ht="15.75" x14ac:dyDescent="0.25">
      <c r="A23" s="1"/>
      <c r="B23" s="7" t="s">
        <v>36</v>
      </c>
      <c r="C23" s="90">
        <f>'1кв'!E29+'2кв'!E28+'3кв'!E28+'4кв'!E28</f>
        <v>30380.659999999996</v>
      </c>
      <c r="D23" s="88"/>
      <c r="E23" s="92"/>
    </row>
    <row r="24" spans="1:5" ht="15.75" x14ac:dyDescent="0.25">
      <c r="A24" s="89"/>
      <c r="B24" s="93" t="s">
        <v>126</v>
      </c>
      <c r="C24" s="94">
        <f>96.5*218.47+32*235.95</f>
        <v>28632.754999999997</v>
      </c>
      <c r="D24" s="88"/>
    </row>
    <row r="25" spans="1:5" ht="15.75" x14ac:dyDescent="0.25">
      <c r="A25" s="89"/>
      <c r="B25" s="7" t="s">
        <v>95</v>
      </c>
      <c r="C25" s="94">
        <f>'4кв'!E29+'3кв'!E29</f>
        <v>1634.4099999999999</v>
      </c>
      <c r="D25" s="88"/>
    </row>
    <row r="26" spans="1:5" ht="15.75" x14ac:dyDescent="0.25">
      <c r="A26" s="89"/>
      <c r="B26" s="95" t="s">
        <v>107</v>
      </c>
      <c r="C26" s="94">
        <f>SUM(C28:C30)</f>
        <v>7852.68</v>
      </c>
      <c r="D26" s="88"/>
    </row>
    <row r="27" spans="1:5" ht="15.75" x14ac:dyDescent="0.25">
      <c r="A27" s="89"/>
      <c r="B27" s="80" t="s">
        <v>101</v>
      </c>
      <c r="C27" s="94"/>
      <c r="D27" s="88"/>
    </row>
    <row r="28" spans="1:5" ht="15.75" x14ac:dyDescent="0.25">
      <c r="A28" s="89"/>
      <c r="B28" s="7" t="s">
        <v>127</v>
      </c>
      <c r="C28" s="8">
        <v>3700</v>
      </c>
      <c r="D28" s="88"/>
    </row>
    <row r="29" spans="1:5" ht="15.75" x14ac:dyDescent="0.25">
      <c r="A29" s="89"/>
      <c r="B29" s="96" t="s">
        <v>128</v>
      </c>
      <c r="C29" s="8">
        <v>2385.1999999999998</v>
      </c>
      <c r="D29" s="88"/>
    </row>
    <row r="30" spans="1:5" ht="33" customHeight="1" x14ac:dyDescent="0.25">
      <c r="A30" s="89"/>
      <c r="B30" s="69" t="s">
        <v>129</v>
      </c>
      <c r="C30" s="8">
        <f>'4кв'!E31</f>
        <v>1767.48</v>
      </c>
      <c r="D30" s="88"/>
    </row>
    <row r="31" spans="1:5" ht="15.75" x14ac:dyDescent="0.25">
      <c r="A31" s="1"/>
      <c r="B31" s="97" t="s">
        <v>108</v>
      </c>
      <c r="C31" s="98">
        <f>SUM(C16:C26)</f>
        <v>746395.11500000011</v>
      </c>
      <c r="D31" s="88"/>
      <c r="E31" s="92"/>
    </row>
    <row r="32" spans="1:5" ht="15.75" x14ac:dyDescent="0.25">
      <c r="A32" s="1"/>
      <c r="B32" s="99" t="s">
        <v>109</v>
      </c>
      <c r="C32" s="98">
        <f>C6+C14-C31</f>
        <v>-57665.095000000088</v>
      </c>
      <c r="D32" s="88"/>
    </row>
    <row r="33" spans="1:4" ht="15.75" x14ac:dyDescent="0.25">
      <c r="A33" s="1"/>
      <c r="B33" s="79"/>
      <c r="C33" s="79"/>
      <c r="D33" s="88"/>
    </row>
    <row r="34" spans="1:4" ht="15.75" x14ac:dyDescent="0.25">
      <c r="A34" s="1"/>
      <c r="B34" s="100" t="s">
        <v>110</v>
      </c>
      <c r="C34" s="100"/>
      <c r="D34" s="88"/>
    </row>
    <row r="35" spans="1:4" ht="15.75" x14ac:dyDescent="0.25">
      <c r="A35" s="1"/>
      <c r="B35" s="100" t="s">
        <v>111</v>
      </c>
      <c r="C35" s="100">
        <f>64699.33-28.52</f>
        <v>64670.810000000005</v>
      </c>
      <c r="D35" s="88"/>
    </row>
    <row r="36" spans="1:4" ht="15.75" x14ac:dyDescent="0.25">
      <c r="A36" s="1"/>
      <c r="B36" s="101" t="s">
        <v>112</v>
      </c>
      <c r="C36" s="101">
        <f>75698.96-330.88</f>
        <v>75368.08</v>
      </c>
      <c r="D36" s="88"/>
    </row>
    <row r="37" spans="1:4" ht="15.75" x14ac:dyDescent="0.25">
      <c r="A37" s="1"/>
      <c r="B37" s="100" t="s">
        <v>113</v>
      </c>
      <c r="C37" s="100">
        <f>C36-C35</f>
        <v>10697.269999999997</v>
      </c>
      <c r="D37" s="88"/>
    </row>
    <row r="38" spans="1:4" ht="15.75" x14ac:dyDescent="0.25">
      <c r="A38" s="1"/>
      <c r="B38" s="79"/>
      <c r="C38" s="79"/>
      <c r="D38" s="88"/>
    </row>
    <row r="39" spans="1:4" ht="15.75" x14ac:dyDescent="0.25">
      <c r="A39" s="1"/>
      <c r="B39" s="79"/>
      <c r="C39" s="79"/>
      <c r="D39" s="88"/>
    </row>
    <row r="40" spans="1:4" ht="15.75" x14ac:dyDescent="0.25">
      <c r="A40" s="79" t="s">
        <v>114</v>
      </c>
      <c r="C40" s="79"/>
      <c r="D40" s="88"/>
    </row>
    <row r="41" spans="1:4" ht="15.75" x14ac:dyDescent="0.25">
      <c r="A41" s="1"/>
      <c r="B41" s="79"/>
      <c r="C41" s="79"/>
      <c r="D41" s="88"/>
    </row>
    <row r="42" spans="1:4" ht="15.75" x14ac:dyDescent="0.25">
      <c r="A42" s="1" t="s">
        <v>115</v>
      </c>
      <c r="B42" s="79" t="s">
        <v>116</v>
      </c>
      <c r="C42" s="79"/>
      <c r="D42" s="88"/>
    </row>
    <row r="43" spans="1:4" ht="15.75" x14ac:dyDescent="0.25">
      <c r="A43" s="1"/>
      <c r="B43" s="79" t="s">
        <v>117</v>
      </c>
      <c r="C43" s="79"/>
      <c r="D43" s="88"/>
    </row>
    <row r="44" spans="1:4" ht="15.75" x14ac:dyDescent="0.25">
      <c r="A44" s="1"/>
      <c r="B44" s="79" t="s">
        <v>118</v>
      </c>
      <c r="C44" s="79"/>
      <c r="D44" s="88"/>
    </row>
    <row r="45" spans="1:4" ht="15.75" x14ac:dyDescent="0.25">
      <c r="A45" s="1"/>
      <c r="B45" s="79"/>
      <c r="C45" s="79"/>
      <c r="D45" s="88"/>
    </row>
    <row r="46" spans="1:4" ht="15.75" x14ac:dyDescent="0.25">
      <c r="A46" s="1"/>
      <c r="B46" s="79"/>
      <c r="C46" s="79"/>
      <c r="D46" s="88"/>
    </row>
    <row r="47" spans="1:4" ht="15.75" x14ac:dyDescent="0.25">
      <c r="A47" s="1"/>
      <c r="B47" s="79" t="s">
        <v>119</v>
      </c>
      <c r="C47" s="79"/>
      <c r="D47" s="88"/>
    </row>
    <row r="48" spans="1:4" ht="15.75" x14ac:dyDescent="0.25">
      <c r="A48" s="1"/>
      <c r="B48" s="79"/>
      <c r="C48" s="79"/>
      <c r="D48" s="88"/>
    </row>
    <row r="49" spans="1:4" ht="15.75" x14ac:dyDescent="0.25">
      <c r="A49" s="1"/>
      <c r="B49" s="79"/>
      <c r="C49" s="79"/>
      <c r="D49" s="88"/>
    </row>
  </sheetData>
  <mergeCells count="6">
    <mergeCell ref="A1:C1"/>
    <mergeCell ref="A2:C2"/>
    <mergeCell ref="A3:C3"/>
    <mergeCell ref="A4:C4"/>
    <mergeCell ref="A5:C5"/>
    <mergeCell ref="B15:C1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2023-02-10T13:56:31Z</dcterms:modified>
</cp:coreProperties>
</file>