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 defaultThemeVersion="124226"/>
  <bookViews>
    <workbookView xWindow="240" yWindow="108" windowWidth="14808" windowHeight="8016" activeTab="3"/>
  </bookViews>
  <sheets>
    <sheet name="1кв" sheetId="13" r:id="rId1"/>
    <sheet name="2кв" sheetId="14" r:id="rId2"/>
    <sheet name="3кв" sheetId="15" r:id="rId3"/>
    <sheet name="4кв" sheetId="16" r:id="rId4"/>
    <sheet name="отчет" sheetId="17" r:id="rId5"/>
  </sheets>
  <definedNames>
    <definedName name="_xlnm.Print_Area" localSheetId="0">'1кв'!$A$1:$E$50</definedName>
    <definedName name="_xlnm.Print_Area" localSheetId="1">'2кв'!$A$1:$E$50</definedName>
    <definedName name="_xlnm.Print_Area" localSheetId="2">'3кв'!$A$1:$E$52</definedName>
    <definedName name="_xlnm.Print_Area" localSheetId="3">'4кв'!$A$1:$E$52</definedName>
    <definedName name="_xlnm.Print_Area" localSheetId="4">отчет!$A$1:$C$42</definedName>
  </definedNames>
  <calcPr calcId="145621"/>
</workbook>
</file>

<file path=xl/calcChain.xml><?xml version="1.0" encoding="utf-8"?>
<calcChain xmlns="http://schemas.openxmlformats.org/spreadsheetml/2006/main">
  <c r="E24" i="16" l="1"/>
  <c r="E21" i="16"/>
  <c r="E22" i="16"/>
  <c r="C28" i="17"/>
  <c r="D31" i="16"/>
  <c r="C32" i="17"/>
  <c r="C31" i="17"/>
  <c r="C27" i="17"/>
  <c r="C23" i="17"/>
  <c r="C24" i="17"/>
  <c r="C25" i="17"/>
  <c r="C26" i="17"/>
  <c r="C22" i="17"/>
  <c r="C21" i="17"/>
  <c r="C20" i="17"/>
  <c r="C19" i="17"/>
  <c r="C14" i="17"/>
  <c r="C15" i="17"/>
  <c r="C16" i="17"/>
  <c r="C13" i="17"/>
  <c r="C17" i="17" s="1"/>
  <c r="C6" i="17"/>
  <c r="C29" i="17"/>
  <c r="E31" i="16"/>
  <c r="E26" i="16"/>
  <c r="E27" i="16"/>
  <c r="E28" i="16"/>
  <c r="E29" i="16"/>
  <c r="E30" i="16"/>
  <c r="E25" i="16"/>
  <c r="B45" i="16"/>
  <c r="B50" i="16"/>
  <c r="B49" i="16"/>
  <c r="E19" i="16"/>
  <c r="E18" i="16"/>
  <c r="E17" i="16"/>
  <c r="C33" i="17" l="1"/>
  <c r="C34" i="17" s="1"/>
  <c r="B51" i="16"/>
  <c r="B52" i="16" s="1"/>
  <c r="E31" i="15"/>
  <c r="B45" i="15" l="1"/>
  <c r="E28" i="15"/>
  <c r="E30" i="15"/>
  <c r="E27" i="15"/>
  <c r="E26" i="15"/>
  <c r="B50" i="15"/>
  <c r="B49" i="15"/>
  <c r="E19" i="15"/>
  <c r="E18" i="15"/>
  <c r="E17" i="15"/>
  <c r="B51" i="15" l="1"/>
  <c r="B52" i="15" s="1"/>
  <c r="E29" i="14"/>
  <c r="B48" i="14"/>
  <c r="B47" i="14"/>
  <c r="B43" i="14"/>
  <c r="E18" i="14"/>
  <c r="E28" i="14"/>
  <c r="E27" i="14"/>
  <c r="E26" i="14"/>
  <c r="E20" i="14"/>
  <c r="E19" i="14"/>
  <c r="E17" i="14"/>
  <c r="D17" i="14"/>
  <c r="B49" i="14" l="1"/>
  <c r="B50" i="14"/>
  <c r="B50" i="13"/>
  <c r="B48" i="13"/>
  <c r="B47" i="13"/>
  <c r="E29" i="13"/>
  <c r="E27" i="13"/>
  <c r="E28" i="13"/>
  <c r="E26" i="13"/>
  <c r="E19" i="13"/>
  <c r="D17" i="13" l="1"/>
  <c r="E20" i="13" l="1"/>
  <c r="E17" i="13"/>
  <c r="B49" i="13" l="1"/>
</calcChain>
</file>

<file path=xl/sharedStrings.xml><?xml version="1.0" encoding="utf-8"?>
<sst xmlns="http://schemas.openxmlformats.org/spreadsheetml/2006/main" count="364" uniqueCount="133">
  <si>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</si>
  <si>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</si>
  <si>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</si>
  <si>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</si>
  <si>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</si>
  <si>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</si>
  <si>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</si>
  <si>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</si>
  <si>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</si>
  <si>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</si>
  <si>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</si>
  <si>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</si>
  <si>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</si>
  <si>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</si>
  <si>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</si>
  <si>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</si>
  <si>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</si>
  <si>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</si>
  <si>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</si>
  <si>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</si>
  <si>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г. Россошь, ул. Свердлова, д. 45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</si>
  <si>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Кошман Марии Федоровны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</si>
  <si>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№19,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№3 от 06.03.2015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</si>
  <si>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№4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</si>
  <si>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№45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Свердлова</t>
    </r>
  </si>
  <si>
    <t>1 квартал</t>
  </si>
  <si>
    <t>руб.</t>
  </si>
  <si>
    <t>Стоимость материалов</t>
  </si>
  <si>
    <t>Итого расходов:</t>
  </si>
  <si>
    <t>Исполнитель - ООО ЖКХ "Локомотив", в лице директора  Шевченко Г. А.</t>
  </si>
  <si>
    <t>Заказчик - Собственники МКД, в лице председателя совета МКД Кошман М.Ф.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</si>
  <si>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</si>
  <si>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</si>
  <si>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в т.ч. Оплачено</t>
  </si>
  <si>
    <t xml:space="preserve">Итого остаток на конец квартала </t>
  </si>
  <si>
    <t>ОДН по электроэнергии</t>
  </si>
  <si>
    <t>S дома = 2694,4м2</t>
  </si>
  <si>
    <t xml:space="preserve">Расходы по содержанию и тек. Ремонту </t>
  </si>
  <si>
    <t>март</t>
  </si>
  <si>
    <t>Остаток на начало квартала</t>
  </si>
  <si>
    <t>определена приложением № 9 к договору</t>
  </si>
  <si>
    <t xml:space="preserve">Расходы по управлению МКД </t>
  </si>
  <si>
    <t>ОДН по ХВС</t>
  </si>
  <si>
    <t>ОДН по ГВС</t>
  </si>
  <si>
    <t>ОДН по водоотведению</t>
  </si>
  <si>
    <t>ч/ч</t>
  </si>
  <si>
    <t>Ремонт роликодрома</t>
  </si>
  <si>
    <t>Услуги по содержанию многоквартирного дома</t>
  </si>
  <si>
    <t>интернет ТТК</t>
  </si>
  <si>
    <t>за 1 квартал 2020г.</t>
  </si>
  <si>
    <t>"31" 03 2020 г.</t>
  </si>
  <si>
    <t>Обработка подъездов хлорсодержащими растворами  протирка перил, почт.ящиков, замков ежедневно</t>
  </si>
  <si>
    <t>с 26.03 по 31.03</t>
  </si>
  <si>
    <t>Обслуживание ОДПУ ГВС с 01.01.2020</t>
  </si>
  <si>
    <t>приказ №32 от 09.01.2020</t>
  </si>
  <si>
    <t>прочистка КНС в кв.45</t>
  </si>
  <si>
    <t>частичная замена магистрали отопления в подвале</t>
  </si>
  <si>
    <t>февраль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</si>
  <si>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2020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семьдесят шесть тысяч триста семьдесят четыре рубля 27 копеек</t>
    </r>
  </si>
  <si>
    <t>Предъявлено населению 189757,42</t>
  </si>
  <si>
    <t>интернет Ростелеком</t>
  </si>
  <si>
    <t>интернет Квант-телеком</t>
  </si>
  <si>
    <t>за 2 квартал 2020г.</t>
  </si>
  <si>
    <t>"30" 06 2020 г.</t>
  </si>
  <si>
    <t>Обработка подъездов хлорсодержащими растворами  протирка перил, почт.ящиков, замков ежедневно, опрыскивание 1 раз в неделю</t>
  </si>
  <si>
    <t>2 квартал</t>
  </si>
  <si>
    <t>Ремонт песочницы,скамейки</t>
  </si>
  <si>
    <t>Ремонт спортплощадки</t>
  </si>
  <si>
    <t>Регулировка доводчика</t>
  </si>
  <si>
    <t>апрель</t>
  </si>
  <si>
    <t>май</t>
  </si>
  <si>
    <t>Предъявлено населению 175924,59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</si>
  <si>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2020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шестьдесят девять тысяч шестьдесят шесть рублей 29 копеек</t>
    </r>
  </si>
  <si>
    <t>за 3 квартал 2020г.</t>
  </si>
  <si>
    <t>"30" 09 2020 г.</t>
  </si>
  <si>
    <t>3 квартал</t>
  </si>
  <si>
    <t>Поверка КТСПН</t>
  </si>
  <si>
    <t>ремонт качели, монтаж основания для горки, монтаж карусели</t>
  </si>
  <si>
    <t>окраска забора футбольного поля (смета) 1/3 часть</t>
  </si>
  <si>
    <t>ремонт качели (сварочые работы), роликодрома, горки</t>
  </si>
  <si>
    <t>июль</t>
  </si>
  <si>
    <t>август</t>
  </si>
  <si>
    <t>сентябрь</t>
  </si>
  <si>
    <t>Установка горки (смета) 1/3 часть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</si>
  <si>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2020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семьдесят девять тысяч восемьдесят три рубля 53 копейки</t>
    </r>
  </si>
  <si>
    <t>Предъявлено населению 193683,8</t>
  </si>
  <si>
    <t>заделка ям асфальтом</t>
  </si>
  <si>
    <t>ремонт скамейки</t>
  </si>
  <si>
    <t>ремонт подъездных дверей сварка</t>
  </si>
  <si>
    <t>замена крана отопления (кв.59)</t>
  </si>
  <si>
    <t>Регулировка доводчика,смазка замков</t>
  </si>
  <si>
    <t>Ремонт скамейки</t>
  </si>
  <si>
    <t>октябрь</t>
  </si>
  <si>
    <t>ноябрь</t>
  </si>
  <si>
    <t>4 квартал</t>
  </si>
  <si>
    <t>Предъявлено населению 174999,32</t>
  </si>
  <si>
    <t>за 4 квартал 2020 года</t>
  </si>
  <si>
    <t>"31" 12 2020 г.</t>
  </si>
  <si>
    <t>ОТЧЕТ</t>
  </si>
  <si>
    <t>О ВЫПОЛНЕННЫХ РАБОТАХ И ДВИЖЕНИИ  СРЕДСТВ</t>
  </si>
  <si>
    <t>НА ЛИЦЕВОМ СЧЕТЕ  ЗА  период  с 01.01.2020 по 31.12.2020г.</t>
  </si>
  <si>
    <t>Остаток на начало периода</t>
  </si>
  <si>
    <t xml:space="preserve">Доходы: </t>
  </si>
  <si>
    <t xml:space="preserve"> в том числе начислено:</t>
  </si>
  <si>
    <t>электроэнергия на СОИ -34678,44</t>
  </si>
  <si>
    <t>Оплачено в текущем периоде по квитанциям</t>
  </si>
  <si>
    <t>Интернет ТТК за размещение оборудования в МОП</t>
  </si>
  <si>
    <t>Интернет Ростелеком за размещение оборудования в МОП</t>
  </si>
  <si>
    <t>Интернет Квант-телеком за размещение оборудования в МОП</t>
  </si>
  <si>
    <t>Итого доходов</t>
  </si>
  <si>
    <t>Расходы:</t>
  </si>
  <si>
    <t xml:space="preserve">Услуги по содержанию многоквартирного дома </t>
  </si>
  <si>
    <t xml:space="preserve">горячая вода на СОИ  </t>
  </si>
  <si>
    <t xml:space="preserve">холодная вода на СОИ  </t>
  </si>
  <si>
    <t xml:space="preserve">электроэнергия на СОИ  </t>
  </si>
  <si>
    <t xml:space="preserve">водоотведение на СОИ </t>
  </si>
  <si>
    <t>работы по договору, всего</t>
  </si>
  <si>
    <t>Итого расходов</t>
  </si>
  <si>
    <t>Остаток средств на 01.01.2021</t>
  </si>
  <si>
    <t>Составил: инженер ПТО ____________________ Исраелян Е.В.</t>
  </si>
  <si>
    <t xml:space="preserve">Получил: </t>
  </si>
  <si>
    <t>Отчет за 2020 год.</t>
  </si>
  <si>
    <t>Перечень предлагаемых работ на 20210 год.</t>
  </si>
  <si>
    <t>Предложение по структуре тарифа на 2021 год.</t>
  </si>
  <si>
    <t>Председатель совета дома_____________________________________________</t>
  </si>
  <si>
    <t>по ж.д. ул.Свердлова,45</t>
  </si>
  <si>
    <t>Начислено всего 734365,13</t>
  </si>
  <si>
    <t>холодная вода на СОИ  - 0</t>
  </si>
  <si>
    <t>горячая вода на СОИ  - 74068,93</t>
  </si>
  <si>
    <t>водоотведение на СОИ - 13235,39</t>
  </si>
  <si>
    <t>Обслуживание ОДПУ ГВС с 01.01.2020 по 30.06.2020</t>
  </si>
  <si>
    <t>Непредвиденные работы 48,5 ч/ч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</si>
  <si>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10 2020 г</t>
    </r>
    <r>
      <rPr>
        <sz val="11"/>
        <color theme="1"/>
        <rFont val="Times New Roman"/>
        <family val="1"/>
        <charset val="204"/>
      </rPr>
      <t>. по "31</t>
    </r>
    <r>
      <rPr>
        <u/>
        <sz val="11"/>
        <color theme="1"/>
        <rFont val="Times New Roman"/>
        <family val="1"/>
        <charset val="204"/>
      </rPr>
      <t>" 12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шестьдесят семь тысяч пятьсот двадцать пять рублей  98 копеек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</si>
</sst>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\ _₽"/>
    <numFmt numFmtId="165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13" fillId="0" borderId="0" xfId="0" applyFont="1"/>
    <xf numFmtId="43" fontId="4" fillId="0" borderId="0" xfId="0" applyNumberFormat="1" applyFont="1"/>
    <xf numFmtId="0" fontId="11" fillId="0" borderId="3" xfId="0" applyFont="1" applyBorder="1" applyAlignment="1">
      <alignment horizontal="center"/>
    </xf>
    <xf numFmtId="0" fontId="11" fillId="0" borderId="3" xfId="0" applyFont="1" applyBorder="1" applyAlignment="1">
      <alignment wrapText="1"/>
    </xf>
    <xf numFmtId="0" fontId="11" fillId="0" borderId="3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wrapText="1"/>
    </xf>
    <xf numFmtId="39" fontId="8" fillId="0" borderId="0" xfId="1" applyNumberFormat="1" applyFont="1"/>
    <xf numFmtId="39" fontId="4" fillId="0" borderId="0" xfId="1" applyNumberFormat="1" applyFont="1"/>
    <xf numFmtId="39" fontId="4" fillId="0" borderId="0" xfId="0" applyNumberFormat="1" applyFont="1"/>
    <xf numFmtId="39" fontId="8" fillId="0" borderId="0" xfId="0" applyNumberFormat="1" applyFont="1"/>
    <xf numFmtId="0" fontId="11" fillId="3" borderId="3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43" fontId="4" fillId="0" borderId="0" xfId="1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11" fillId="0" borderId="0" xfId="0" applyFont="1"/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wrapText="1"/>
    </xf>
    <xf numFmtId="0" fontId="11" fillId="0" borderId="6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 wrapText="1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1" xfId="0" applyNumberFormat="1" applyFont="1" applyBorder="1"/>
    <xf numFmtId="164" fontId="12" fillId="0" borderId="1" xfId="1" applyNumberFormat="1" applyFont="1" applyBorder="1" applyAlignment="1">
      <alignment horizontal="center"/>
    </xf>
    <xf numFmtId="4" fontId="14" fillId="0" borderId="0" xfId="0" applyNumberFormat="1" applyFont="1"/>
    <xf numFmtId="0" fontId="3" fillId="0" borderId="0" xfId="0" applyFont="1" applyAlignment="1">
      <alignment horizontal="left"/>
    </xf>
    <xf numFmtId="0" fontId="2" fillId="0" borderId="1" xfId="0" applyFont="1" applyBorder="1" applyAlignment="1"/>
    <xf numFmtId="0" fontId="2" fillId="0" borderId="1" xfId="0" applyFont="1" applyBorder="1" applyAlignment="1">
      <alignment vertical="center" wrapText="1"/>
    </xf>
    <xf numFmtId="164" fontId="16" fillId="0" borderId="1" xfId="0" applyNumberFormat="1" applyFont="1" applyBorder="1" applyAlignment="1">
      <alignment horizontal="center"/>
    </xf>
    <xf numFmtId="165" fontId="4" fillId="0" borderId="0" xfId="1" applyNumberFormat="1" applyFont="1" applyBorder="1"/>
    <xf numFmtId="49" fontId="2" fillId="0" borderId="1" xfId="0" applyNumberFormat="1" applyFont="1" applyBorder="1" applyAlignment="1"/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left"/>
    </xf>
    <xf numFmtId="164" fontId="12" fillId="0" borderId="1" xfId="0" applyNumberFormat="1" applyFont="1" applyBorder="1" applyAlignment="1">
      <alignment horizontal="center"/>
    </xf>
    <xf numFmtId="4" fontId="3" fillId="0" borderId="0" xfId="0" applyNumberFormat="1" applyFont="1"/>
    <xf numFmtId="0" fontId="16" fillId="0" borderId="1" xfId="0" applyFont="1" applyBorder="1"/>
    <xf numFmtId="43" fontId="0" fillId="0" borderId="0" xfId="0" applyNumberFormat="1"/>
    <xf numFmtId="0" fontId="2" fillId="0" borderId="7" xfId="0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2" fontId="2" fillId="0" borderId="1" xfId="1" applyNumberFormat="1" applyFont="1" applyBorder="1" applyAlignment="1">
      <alignment horizontal="center"/>
    </xf>
    <xf numFmtId="49" fontId="2" fillId="0" borderId="1" xfId="0" applyNumberFormat="1" applyFont="1" applyBorder="1" applyAlignment="1">
      <alignment vertical="center" wrapText="1"/>
    </xf>
    <xf numFmtId="43" fontId="2" fillId="0" borderId="1" xfId="1" applyFont="1" applyBorder="1" applyAlignment="1">
      <alignment horizontal="center" vertical="center" wrapText="1"/>
    </xf>
    <xf numFmtId="2" fontId="12" fillId="0" borderId="1" xfId="1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left"/>
    </xf>
    <xf numFmtId="0" fontId="3" fillId="0" borderId="0" xfId="0" applyFont="1" applyAlignment="1"/>
    <xf numFmtId="165" fontId="4" fillId="0" borderId="1" xfId="1" applyNumberFormat="1" applyFont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G68"/>
  <sheetViews>
    <sheetView view="pageBreakPreview" topLeftCell="A20" zoomScaleNormal="100" zoomScaleSheetLayoutView="100" workbookViewId="0">
      <selection activeCell="D29" sqref="D29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6" width="9.109375" style="2"/>
    <col min="7" max="7" width="14.5546875" style="2" customWidth="1"/>
    <col min="8" max="8" width="12" style="2" customWidth="1"/>
    <col min="9" max="16384" width="9.109375" style="2"/>
  </cols>
  <sheetData>
    <row r="1" spans="1:7" ht="15.6" x14ac:dyDescent="0.25">
      <c r="A1" s="50" t="s">
        <v>10</v>
      </c>
      <c r="B1" s="50"/>
      <c r="C1" s="50"/>
      <c r="D1" s="50"/>
      <c r="E1" s="50"/>
    </row>
    <row r="2" spans="1:7" ht="35.25" customHeight="1" x14ac:dyDescent="0.3">
      <c r="A2" s="51" t="s">
        <v>11</v>
      </c>
      <c r="B2" s="52"/>
      <c r="C2" s="52"/>
      <c r="D2" s="52"/>
      <c r="E2" s="52"/>
    </row>
    <row r="3" spans="1:7" ht="15.6" x14ac:dyDescent="0.3">
      <c r="A3" s="51" t="s">
        <v>49</v>
      </c>
      <c r="B3" s="51"/>
      <c r="C3" s="51"/>
      <c r="D3" s="51"/>
      <c r="E3" s="51"/>
    </row>
    <row r="4" spans="1:7" s="1" customFormat="1" ht="15.6" x14ac:dyDescent="0.3">
      <c r="A4" s="4" t="s">
        <v>12</v>
      </c>
      <c r="B4" s="37"/>
      <c r="C4" s="37"/>
      <c r="D4" s="53" t="s">
        <v>50</v>
      </c>
      <c r="E4" s="53"/>
    </row>
    <row r="5" spans="1:7" x14ac:dyDescent="0.25">
      <c r="A5" s="49" t="s">
        <v>0</v>
      </c>
      <c r="B5" s="49"/>
      <c r="C5" s="49"/>
      <c r="D5" s="49"/>
      <c r="E5" s="49"/>
    </row>
    <row r="6" spans="1:7" ht="13.95" customHeight="1" x14ac:dyDescent="0.25">
      <c r="A6" s="54" t="s">
        <v>20</v>
      </c>
      <c r="B6" s="54"/>
      <c r="C6" s="54"/>
      <c r="D6" s="54"/>
      <c r="E6" s="54"/>
    </row>
    <row r="7" spans="1:7" x14ac:dyDescent="0.25">
      <c r="A7" s="55" t="s">
        <v>1</v>
      </c>
      <c r="B7" s="55"/>
      <c r="C7" s="55"/>
      <c r="D7" s="55"/>
      <c r="E7" s="55"/>
    </row>
    <row r="8" spans="1:7" x14ac:dyDescent="0.25">
      <c r="A8" s="49" t="s">
        <v>21</v>
      </c>
      <c r="B8" s="49"/>
      <c r="C8" s="49"/>
      <c r="D8" s="49"/>
      <c r="E8" s="49"/>
    </row>
    <row r="9" spans="1:7" ht="28.5" customHeight="1" x14ac:dyDescent="0.25">
      <c r="A9" s="49" t="s">
        <v>22</v>
      </c>
      <c r="B9" s="49"/>
      <c r="C9" s="49"/>
      <c r="D9" s="49"/>
      <c r="E9" s="49"/>
    </row>
    <row r="10" spans="1:7" x14ac:dyDescent="0.25">
      <c r="A10" s="49" t="s">
        <v>17</v>
      </c>
      <c r="B10" s="49"/>
      <c r="C10" s="49"/>
      <c r="D10" s="49"/>
      <c r="E10" s="49"/>
    </row>
    <row r="11" spans="1:7" x14ac:dyDescent="0.25">
      <c r="A11" s="49" t="s">
        <v>18</v>
      </c>
      <c r="B11" s="49"/>
      <c r="C11" s="49"/>
      <c r="D11" s="49"/>
      <c r="E11" s="49"/>
    </row>
    <row r="12" spans="1:7" ht="31.5" customHeight="1" x14ac:dyDescent="0.25">
      <c r="A12" s="49" t="s">
        <v>13</v>
      </c>
      <c r="B12" s="49"/>
      <c r="C12" s="49"/>
      <c r="D12" s="49"/>
      <c r="E12" s="49"/>
    </row>
    <row r="13" spans="1:7" ht="61.5" customHeight="1" x14ac:dyDescent="0.25">
      <c r="A13" s="49" t="s">
        <v>23</v>
      </c>
      <c r="B13" s="49"/>
      <c r="C13" s="49"/>
      <c r="D13" s="49"/>
      <c r="E13" s="49"/>
    </row>
    <row r="14" spans="1:7" ht="31.5" customHeight="1" x14ac:dyDescent="0.25">
      <c r="A14" s="57" t="s">
        <v>24</v>
      </c>
      <c r="B14" s="57"/>
      <c r="C14" s="57"/>
      <c r="D14" s="57"/>
      <c r="E14" s="57"/>
    </row>
    <row r="15" spans="1:7" x14ac:dyDescent="0.25">
      <c r="A15" s="57"/>
      <c r="B15" s="57"/>
      <c r="C15" s="57"/>
      <c r="D15" s="57"/>
      <c r="E15" s="57"/>
      <c r="F15" s="2">
        <v>2694.4</v>
      </c>
      <c r="G15" s="2">
        <v>3</v>
      </c>
    </row>
    <row r="16" spans="1:7" ht="124.2" x14ac:dyDescent="0.25">
      <c r="A16" s="3" t="s">
        <v>6</v>
      </c>
      <c r="B16" s="3" t="s">
        <v>9</v>
      </c>
      <c r="C16" s="3" t="s">
        <v>2</v>
      </c>
      <c r="D16" s="3" t="s">
        <v>8</v>
      </c>
      <c r="E16" s="3" t="s">
        <v>7</v>
      </c>
    </row>
    <row r="17" spans="1:7" ht="39.6" x14ac:dyDescent="0.3">
      <c r="A17" s="19" t="s">
        <v>47</v>
      </c>
      <c r="B17" s="8" t="s">
        <v>40</v>
      </c>
      <c r="C17" s="3" t="s">
        <v>3</v>
      </c>
      <c r="D17" s="3">
        <f>11.64</f>
        <v>11.64</v>
      </c>
      <c r="E17" s="7">
        <f>D17*F15*G15</f>
        <v>94088.448000000004</v>
      </c>
      <c r="G17" s="15"/>
    </row>
    <row r="18" spans="1:7" ht="55.2" x14ac:dyDescent="0.25">
      <c r="A18" s="6" t="s">
        <v>51</v>
      </c>
      <c r="B18" s="40" t="s">
        <v>52</v>
      </c>
      <c r="C18" s="3" t="s">
        <v>3</v>
      </c>
      <c r="D18" s="3"/>
      <c r="E18" s="7">
        <v>346.56</v>
      </c>
      <c r="G18" s="15"/>
    </row>
    <row r="19" spans="1:7" ht="27.6" x14ac:dyDescent="0.25">
      <c r="A19" s="6" t="s">
        <v>53</v>
      </c>
      <c r="B19" s="8" t="s">
        <v>54</v>
      </c>
      <c r="C19" s="3" t="s">
        <v>26</v>
      </c>
      <c r="D19" s="3">
        <v>0.41</v>
      </c>
      <c r="E19" s="7">
        <f>D19*F15*G15</f>
        <v>3314.1120000000001</v>
      </c>
      <c r="G19" s="15"/>
    </row>
    <row r="20" spans="1:7" x14ac:dyDescent="0.25">
      <c r="A20" s="6" t="s">
        <v>41</v>
      </c>
      <c r="B20" s="8" t="s">
        <v>19</v>
      </c>
      <c r="C20" s="3" t="s">
        <v>3</v>
      </c>
      <c r="D20" s="3">
        <v>4.5999999999999996</v>
      </c>
      <c r="E20" s="7">
        <f>D20*F15*G15</f>
        <v>37182.720000000001</v>
      </c>
      <c r="G20" s="15"/>
    </row>
    <row r="21" spans="1:7" x14ac:dyDescent="0.25">
      <c r="A21" s="6" t="s">
        <v>42</v>
      </c>
      <c r="B21" s="8" t="s">
        <v>25</v>
      </c>
      <c r="C21" s="3" t="s">
        <v>26</v>
      </c>
      <c r="D21" s="3"/>
      <c r="E21" s="7">
        <v>0</v>
      </c>
      <c r="G21" s="15"/>
    </row>
    <row r="22" spans="1:7" x14ac:dyDescent="0.25">
      <c r="A22" s="6" t="s">
        <v>43</v>
      </c>
      <c r="B22" s="8" t="s">
        <v>25</v>
      </c>
      <c r="C22" s="3" t="s">
        <v>26</v>
      </c>
      <c r="D22" s="3"/>
      <c r="E22" s="7">
        <v>29132.28</v>
      </c>
      <c r="G22" s="15"/>
    </row>
    <row r="23" spans="1:7" x14ac:dyDescent="0.25">
      <c r="A23" s="6" t="s">
        <v>35</v>
      </c>
      <c r="B23" s="8" t="s">
        <v>25</v>
      </c>
      <c r="C23" s="3" t="s">
        <v>26</v>
      </c>
      <c r="D23" s="3"/>
      <c r="E23" s="7">
        <v>2783.55</v>
      </c>
      <c r="G23" s="15"/>
    </row>
    <row r="24" spans="1:7" x14ac:dyDescent="0.25">
      <c r="A24" s="6" t="s">
        <v>44</v>
      </c>
      <c r="B24" s="8" t="s">
        <v>25</v>
      </c>
      <c r="C24" s="3" t="s">
        <v>26</v>
      </c>
      <c r="D24" s="3"/>
      <c r="E24" s="7">
        <v>3845.52</v>
      </c>
      <c r="G24" s="15"/>
    </row>
    <row r="25" spans="1:7" ht="15.6" x14ac:dyDescent="0.25">
      <c r="A25" s="6" t="s">
        <v>27</v>
      </c>
      <c r="B25" s="8" t="s">
        <v>25</v>
      </c>
      <c r="C25" s="3" t="s">
        <v>26</v>
      </c>
      <c r="D25" s="20"/>
      <c r="E25" s="7">
        <v>2428.9299999999998</v>
      </c>
      <c r="G25" s="15"/>
    </row>
    <row r="26" spans="1:7" ht="27.6" x14ac:dyDescent="0.25">
      <c r="A26" s="18" t="s">
        <v>56</v>
      </c>
      <c r="B26" s="16" t="s">
        <v>57</v>
      </c>
      <c r="C26" s="3" t="s">
        <v>45</v>
      </c>
      <c r="D26" s="16">
        <v>14</v>
      </c>
      <c r="E26" s="7">
        <f>D26*197.1</f>
        <v>2759.4</v>
      </c>
      <c r="G26" s="15"/>
    </row>
    <row r="27" spans="1:7" x14ac:dyDescent="0.25">
      <c r="A27" s="18" t="s">
        <v>55</v>
      </c>
      <c r="B27" s="16" t="s">
        <v>57</v>
      </c>
      <c r="C27" s="3" t="s">
        <v>45</v>
      </c>
      <c r="D27" s="16">
        <v>1.5</v>
      </c>
      <c r="E27" s="7">
        <f t="shared" ref="E27:E28" si="0">D27*197.1</f>
        <v>295.64999999999998</v>
      </c>
      <c r="G27" s="15"/>
    </row>
    <row r="28" spans="1:7" x14ac:dyDescent="0.25">
      <c r="A28" s="17" t="s">
        <v>46</v>
      </c>
      <c r="B28" s="16" t="s">
        <v>38</v>
      </c>
      <c r="C28" s="3" t="s">
        <v>45</v>
      </c>
      <c r="D28" s="32">
        <v>1</v>
      </c>
      <c r="E28" s="7">
        <f t="shared" si="0"/>
        <v>197.1</v>
      </c>
      <c r="G28" s="15"/>
    </row>
    <row r="29" spans="1:7" x14ac:dyDescent="0.25">
      <c r="A29" s="9" t="s">
        <v>28</v>
      </c>
      <c r="B29" s="10"/>
      <c r="C29" s="11"/>
      <c r="D29" s="33"/>
      <c r="E29" s="12">
        <f>SUM(E17:E28)</f>
        <v>176374.26999999996</v>
      </c>
    </row>
    <row r="30" spans="1:7" ht="27" customHeight="1" x14ac:dyDescent="0.25"/>
    <row r="31" spans="1:7" ht="30.6" customHeight="1" x14ac:dyDescent="0.25">
      <c r="A31" s="58" t="s">
        <v>58</v>
      </c>
      <c r="B31" s="58"/>
      <c r="C31" s="58"/>
      <c r="D31" s="58"/>
      <c r="E31" s="58"/>
    </row>
    <row r="32" spans="1:7" ht="37.950000000000003" customHeight="1" x14ac:dyDescent="0.25">
      <c r="A32" s="49" t="s">
        <v>16</v>
      </c>
      <c r="B32" s="49"/>
      <c r="C32" s="49"/>
      <c r="D32" s="49"/>
      <c r="E32" s="49"/>
    </row>
    <row r="33" spans="1:5" ht="22.8" customHeight="1" x14ac:dyDescent="0.25">
      <c r="A33" s="49" t="s">
        <v>15</v>
      </c>
      <c r="B33" s="49"/>
      <c r="C33" s="49"/>
      <c r="D33" s="49"/>
      <c r="E33" s="49"/>
    </row>
    <row r="34" spans="1:5" x14ac:dyDescent="0.25">
      <c r="A34" s="49" t="s">
        <v>31</v>
      </c>
      <c r="B34" s="49"/>
      <c r="C34" s="49"/>
      <c r="D34" s="49"/>
      <c r="E34" s="49"/>
    </row>
    <row r="35" spans="1:5" x14ac:dyDescent="0.25">
      <c r="A35" s="59" t="s">
        <v>4</v>
      </c>
      <c r="B35" s="59"/>
      <c r="C35" s="59"/>
      <c r="D35" s="59"/>
      <c r="E35" s="59"/>
    </row>
    <row r="36" spans="1:5" x14ac:dyDescent="0.25">
      <c r="A36" s="60" t="s">
        <v>29</v>
      </c>
      <c r="B36" s="60"/>
      <c r="C36" s="60"/>
      <c r="D36" s="60"/>
      <c r="E36" s="60"/>
    </row>
    <row r="37" spans="1:5" x14ac:dyDescent="0.25">
      <c r="B37" s="56" t="s">
        <v>14</v>
      </c>
      <c r="C37" s="56"/>
      <c r="D37" s="56"/>
      <c r="E37" s="5" t="s">
        <v>5</v>
      </c>
    </row>
    <row r="38" spans="1:5" x14ac:dyDescent="0.25">
      <c r="A38" s="35"/>
      <c r="B38" s="35"/>
      <c r="C38" s="35"/>
      <c r="D38" s="35"/>
      <c r="E38" s="35"/>
    </row>
    <row r="39" spans="1:5" x14ac:dyDescent="0.25">
      <c r="A39" s="60" t="s">
        <v>30</v>
      </c>
      <c r="B39" s="60"/>
      <c r="C39" s="60"/>
      <c r="D39" s="60"/>
      <c r="E39" s="60"/>
    </row>
    <row r="40" spans="1:5" x14ac:dyDescent="0.25">
      <c r="B40" s="56" t="s">
        <v>14</v>
      </c>
      <c r="C40" s="56"/>
      <c r="D40" s="56"/>
      <c r="E40" s="5" t="s">
        <v>5</v>
      </c>
    </row>
    <row r="41" spans="1:5" x14ac:dyDescent="0.25">
      <c r="A41" s="2" t="s">
        <v>36</v>
      </c>
    </row>
    <row r="42" spans="1:5" x14ac:dyDescent="0.25">
      <c r="A42" s="13" t="s">
        <v>32</v>
      </c>
    </row>
    <row r="43" spans="1:5" ht="16.2" customHeight="1" x14ac:dyDescent="0.25">
      <c r="A43" s="13" t="s">
        <v>39</v>
      </c>
      <c r="B43" s="28">
        <v>-1297.4100000000001</v>
      </c>
    </row>
    <row r="44" spans="1:5" ht="27.6" x14ac:dyDescent="0.25">
      <c r="A44" s="34" t="s">
        <v>59</v>
      </c>
      <c r="B44" s="29"/>
    </row>
    <row r="45" spans="1:5" x14ac:dyDescent="0.25">
      <c r="A45" s="2" t="s">
        <v>33</v>
      </c>
      <c r="B45" s="29">
        <v>161764.5</v>
      </c>
    </row>
    <row r="46" spans="1:5" x14ac:dyDescent="0.25">
      <c r="A46" s="2" t="s">
        <v>60</v>
      </c>
      <c r="B46" s="29">
        <v>1050</v>
      </c>
    </row>
    <row r="47" spans="1:5" x14ac:dyDescent="0.25">
      <c r="A47" s="2" t="s">
        <v>48</v>
      </c>
      <c r="B47" s="36">
        <f>2*300</f>
        <v>600</v>
      </c>
    </row>
    <row r="48" spans="1:5" x14ac:dyDescent="0.25">
      <c r="A48" s="2" t="s">
        <v>61</v>
      </c>
      <c r="B48" s="36">
        <f>8.5*200</f>
        <v>1700</v>
      </c>
    </row>
    <row r="49" spans="1:5" ht="27.6" x14ac:dyDescent="0.25">
      <c r="A49" s="34" t="s">
        <v>37</v>
      </c>
      <c r="B49" s="30">
        <f>E29</f>
        <v>176374.26999999996</v>
      </c>
    </row>
    <row r="50" spans="1:5" x14ac:dyDescent="0.25">
      <c r="A50" s="14" t="s">
        <v>34</v>
      </c>
      <c r="B50" s="31">
        <f>B43+B45+B46+B47+B48-B49</f>
        <v>-12557.179999999964</v>
      </c>
    </row>
    <row r="53" spans="1:5" x14ac:dyDescent="0.25">
      <c r="A53" s="21"/>
      <c r="B53" s="22"/>
      <c r="C53" s="23"/>
      <c r="D53" s="22"/>
      <c r="E53" s="24"/>
    </row>
    <row r="54" spans="1:5" x14ac:dyDescent="0.25">
      <c r="A54" s="21"/>
      <c r="B54" s="22"/>
      <c r="C54" s="23"/>
      <c r="D54" s="22"/>
      <c r="E54" s="24"/>
    </row>
    <row r="55" spans="1:5" x14ac:dyDescent="0.25">
      <c r="A55" s="21"/>
      <c r="B55" s="22"/>
      <c r="C55" s="23"/>
      <c r="D55" s="22"/>
      <c r="E55" s="24"/>
    </row>
    <row r="56" spans="1:5" x14ac:dyDescent="0.25">
      <c r="A56" s="21"/>
      <c r="B56" s="22"/>
      <c r="C56" s="23"/>
      <c r="D56" s="22"/>
      <c r="E56" s="24"/>
    </row>
    <row r="57" spans="1:5" ht="14.4" x14ac:dyDescent="0.3">
      <c r="A57" s="25"/>
      <c r="B57" s="26"/>
      <c r="C57" s="22"/>
      <c r="D57" s="26"/>
      <c r="E57" s="24"/>
    </row>
    <row r="58" spans="1:5" x14ac:dyDescent="0.25">
      <c r="A58" s="27"/>
      <c r="B58" s="26"/>
      <c r="C58" s="22"/>
      <c r="D58" s="26"/>
      <c r="E58" s="24"/>
    </row>
    <row r="59" spans="1:5" x14ac:dyDescent="0.25">
      <c r="A59" s="27"/>
      <c r="B59" s="26"/>
      <c r="C59" s="22"/>
      <c r="D59" s="26"/>
      <c r="E59" s="24"/>
    </row>
    <row r="60" spans="1:5" x14ac:dyDescent="0.25">
      <c r="A60" s="27"/>
      <c r="B60" s="26"/>
      <c r="C60" s="22"/>
      <c r="D60" s="26"/>
      <c r="E60" s="24"/>
    </row>
    <row r="61" spans="1:5" x14ac:dyDescent="0.25">
      <c r="A61" s="27"/>
      <c r="B61" s="26"/>
      <c r="C61" s="22"/>
      <c r="D61" s="26"/>
      <c r="E61" s="24"/>
    </row>
    <row r="62" spans="1:5" x14ac:dyDescent="0.25">
      <c r="A62" s="27"/>
      <c r="B62" s="26"/>
      <c r="C62" s="22"/>
      <c r="D62" s="26"/>
      <c r="E62" s="24"/>
    </row>
    <row r="63" spans="1:5" x14ac:dyDescent="0.25">
      <c r="A63" s="27"/>
      <c r="B63" s="26"/>
      <c r="C63" s="22"/>
      <c r="D63" s="26"/>
      <c r="E63" s="24"/>
    </row>
    <row r="64" spans="1:5" x14ac:dyDescent="0.25">
      <c r="A64" s="27"/>
      <c r="B64" s="26"/>
      <c r="C64" s="22"/>
      <c r="D64" s="26"/>
      <c r="E64" s="24"/>
    </row>
    <row r="65" spans="1:5" x14ac:dyDescent="0.25">
      <c r="A65" s="27"/>
      <c r="B65" s="26"/>
      <c r="C65" s="22"/>
      <c r="D65" s="26"/>
      <c r="E65" s="24"/>
    </row>
    <row r="66" spans="1:5" x14ac:dyDescent="0.25">
      <c r="A66" s="27"/>
      <c r="B66" s="26"/>
      <c r="C66" s="22"/>
      <c r="D66" s="26"/>
      <c r="E66" s="24"/>
    </row>
    <row r="67" spans="1:5" x14ac:dyDescent="0.25">
      <c r="A67" s="27"/>
      <c r="B67" s="26"/>
      <c r="C67" s="22"/>
      <c r="D67" s="26"/>
      <c r="E67" s="24"/>
    </row>
    <row r="68" spans="1:5" x14ac:dyDescent="0.25">
      <c r="A68" s="27"/>
      <c r="B68" s="26"/>
      <c r="C68" s="22"/>
      <c r="D68" s="26"/>
      <c r="E68" s="24"/>
    </row>
  </sheetData>
  <mergeCells count="24">
    <mergeCell ref="B40:D40"/>
    <mergeCell ref="A13:E13"/>
    <mergeCell ref="A14:E14"/>
    <mergeCell ref="A15:E15"/>
    <mergeCell ref="A31:E31"/>
    <mergeCell ref="A32:E32"/>
    <mergeCell ref="A33:E33"/>
    <mergeCell ref="A34:E34"/>
    <mergeCell ref="A35:E35"/>
    <mergeCell ref="A36:E36"/>
    <mergeCell ref="B37:D37"/>
    <mergeCell ref="A39:E39"/>
    <mergeCell ref="A12:E12"/>
    <mergeCell ref="A1:E1"/>
    <mergeCell ref="A2:E2"/>
    <mergeCell ref="A3:E3"/>
    <mergeCell ref="D4:E4"/>
    <mergeCell ref="A5:E5"/>
    <mergeCell ref="A6:E6"/>
    <mergeCell ref="A7:E7"/>
    <mergeCell ref="A8:E8"/>
    <mergeCell ref="A9:E9"/>
    <mergeCell ref="A10:E10"/>
    <mergeCell ref="A11:E1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6" orientation="portrait" r:id="rId1"/>
  <rowBreaks count="1" manualBreakCount="1">
    <brk id="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view="pageBreakPreview" topLeftCell="A22" zoomScaleNormal="100" zoomScaleSheetLayoutView="100" workbookViewId="0">
      <selection activeCell="A28" sqref="A28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6" width="9.109375" style="2"/>
    <col min="7" max="7" width="14.5546875" style="2" customWidth="1"/>
    <col min="8" max="8" width="12" style="2" customWidth="1"/>
    <col min="9" max="16384" width="9.109375" style="2"/>
  </cols>
  <sheetData>
    <row r="1" spans="1:7" ht="15.6" x14ac:dyDescent="0.25">
      <c r="A1" s="50" t="s">
        <v>10</v>
      </c>
      <c r="B1" s="50"/>
      <c r="C1" s="50"/>
      <c r="D1" s="50"/>
      <c r="E1" s="50"/>
    </row>
    <row r="2" spans="1:7" ht="35.25" customHeight="1" x14ac:dyDescent="0.3">
      <c r="A2" s="51" t="s">
        <v>11</v>
      </c>
      <c r="B2" s="52"/>
      <c r="C2" s="52"/>
      <c r="D2" s="52"/>
      <c r="E2" s="52"/>
    </row>
    <row r="3" spans="1:7" ht="15.6" x14ac:dyDescent="0.3">
      <c r="A3" s="51" t="s">
        <v>62</v>
      </c>
      <c r="B3" s="51"/>
      <c r="C3" s="51"/>
      <c r="D3" s="51"/>
      <c r="E3" s="51"/>
    </row>
    <row r="4" spans="1:7" s="1" customFormat="1" ht="15.6" x14ac:dyDescent="0.3">
      <c r="A4" s="4" t="s">
        <v>12</v>
      </c>
      <c r="B4" s="37"/>
      <c r="C4" s="37"/>
      <c r="D4" s="53" t="s">
        <v>63</v>
      </c>
      <c r="E4" s="53"/>
    </row>
    <row r="5" spans="1:7" x14ac:dyDescent="0.25">
      <c r="A5" s="49" t="s">
        <v>0</v>
      </c>
      <c r="B5" s="49"/>
      <c r="C5" s="49"/>
      <c r="D5" s="49"/>
      <c r="E5" s="49"/>
    </row>
    <row r="6" spans="1:7" ht="13.95" customHeight="1" x14ac:dyDescent="0.25">
      <c r="A6" s="54" t="s">
        <v>20</v>
      </c>
      <c r="B6" s="54"/>
      <c r="C6" s="54"/>
      <c r="D6" s="54"/>
      <c r="E6" s="54"/>
    </row>
    <row r="7" spans="1:7" x14ac:dyDescent="0.25">
      <c r="A7" s="55" t="s">
        <v>1</v>
      </c>
      <c r="B7" s="55"/>
      <c r="C7" s="55"/>
      <c r="D7" s="55"/>
      <c r="E7" s="55"/>
    </row>
    <row r="8" spans="1:7" x14ac:dyDescent="0.25">
      <c r="A8" s="49" t="s">
        <v>21</v>
      </c>
      <c r="B8" s="49"/>
      <c r="C8" s="49"/>
      <c r="D8" s="49"/>
      <c r="E8" s="49"/>
    </row>
    <row r="9" spans="1:7" ht="28.5" customHeight="1" x14ac:dyDescent="0.25">
      <c r="A9" s="49" t="s">
        <v>22</v>
      </c>
      <c r="B9" s="49"/>
      <c r="C9" s="49"/>
      <c r="D9" s="49"/>
      <c r="E9" s="49"/>
    </row>
    <row r="10" spans="1:7" x14ac:dyDescent="0.25">
      <c r="A10" s="49" t="s">
        <v>17</v>
      </c>
      <c r="B10" s="49"/>
      <c r="C10" s="49"/>
      <c r="D10" s="49"/>
      <c r="E10" s="49"/>
    </row>
    <row r="11" spans="1:7" x14ac:dyDescent="0.25">
      <c r="A11" s="49" t="s">
        <v>18</v>
      </c>
      <c r="B11" s="49"/>
      <c r="C11" s="49"/>
      <c r="D11" s="49"/>
      <c r="E11" s="49"/>
    </row>
    <row r="12" spans="1:7" ht="31.5" customHeight="1" x14ac:dyDescent="0.25">
      <c r="A12" s="49" t="s">
        <v>13</v>
      </c>
      <c r="B12" s="49"/>
      <c r="C12" s="49"/>
      <c r="D12" s="49"/>
      <c r="E12" s="49"/>
    </row>
    <row r="13" spans="1:7" ht="61.5" customHeight="1" x14ac:dyDescent="0.25">
      <c r="A13" s="49" t="s">
        <v>23</v>
      </c>
      <c r="B13" s="49"/>
      <c r="C13" s="49"/>
      <c r="D13" s="49"/>
      <c r="E13" s="49"/>
    </row>
    <row r="14" spans="1:7" ht="31.5" customHeight="1" x14ac:dyDescent="0.25">
      <c r="A14" s="57" t="s">
        <v>24</v>
      </c>
      <c r="B14" s="57"/>
      <c r="C14" s="57"/>
      <c r="D14" s="57"/>
      <c r="E14" s="57"/>
    </row>
    <row r="15" spans="1:7" x14ac:dyDescent="0.25">
      <c r="A15" s="57"/>
      <c r="B15" s="57"/>
      <c r="C15" s="57"/>
      <c r="D15" s="57"/>
      <c r="E15" s="57"/>
      <c r="F15" s="2">
        <v>2694.4</v>
      </c>
      <c r="G15" s="2">
        <v>3</v>
      </c>
    </row>
    <row r="16" spans="1:7" ht="124.2" x14ac:dyDescent="0.25">
      <c r="A16" s="3" t="s">
        <v>6</v>
      </c>
      <c r="B16" s="3" t="s">
        <v>9</v>
      </c>
      <c r="C16" s="3" t="s">
        <v>2</v>
      </c>
      <c r="D16" s="3" t="s">
        <v>8</v>
      </c>
      <c r="E16" s="3" t="s">
        <v>7</v>
      </c>
    </row>
    <row r="17" spans="1:7" ht="39.6" x14ac:dyDescent="0.3">
      <c r="A17" s="19" t="s">
        <v>47</v>
      </c>
      <c r="B17" s="8" t="s">
        <v>40</v>
      </c>
      <c r="C17" s="3" t="s">
        <v>3</v>
      </c>
      <c r="D17" s="3">
        <f>11.64</f>
        <v>11.64</v>
      </c>
      <c r="E17" s="7">
        <f>D17*F15*G15</f>
        <v>94088.448000000004</v>
      </c>
      <c r="G17" s="15"/>
    </row>
    <row r="18" spans="1:7" ht="69" x14ac:dyDescent="0.25">
      <c r="A18" s="6" t="s">
        <v>64</v>
      </c>
      <c r="B18" s="8" t="s">
        <v>65</v>
      </c>
      <c r="C18" s="3" t="s">
        <v>3</v>
      </c>
      <c r="D18" s="3"/>
      <c r="E18" s="7">
        <f>1725.71*3</f>
        <v>5177.13</v>
      </c>
      <c r="G18" s="15"/>
    </row>
    <row r="19" spans="1:7" ht="27.6" x14ac:dyDescent="0.25">
      <c r="A19" s="6" t="s">
        <v>53</v>
      </c>
      <c r="B19" s="8" t="s">
        <v>54</v>
      </c>
      <c r="C19" s="3" t="s">
        <v>26</v>
      </c>
      <c r="D19" s="3">
        <v>0.41</v>
      </c>
      <c r="E19" s="7">
        <f>D19*F15*G15</f>
        <v>3314.1120000000001</v>
      </c>
      <c r="G19" s="15"/>
    </row>
    <row r="20" spans="1:7" x14ac:dyDescent="0.25">
      <c r="A20" s="6" t="s">
        <v>41</v>
      </c>
      <c r="B20" s="8" t="s">
        <v>19</v>
      </c>
      <c r="C20" s="3" t="s">
        <v>3</v>
      </c>
      <c r="D20" s="3">
        <v>4.5999999999999996</v>
      </c>
      <c r="E20" s="7">
        <f>D20*F15*G15</f>
        <v>37182.720000000001</v>
      </c>
      <c r="G20" s="15"/>
    </row>
    <row r="21" spans="1:7" x14ac:dyDescent="0.25">
      <c r="A21" s="6" t="s">
        <v>42</v>
      </c>
      <c r="B21" s="8" t="s">
        <v>65</v>
      </c>
      <c r="C21" s="3" t="s">
        <v>26</v>
      </c>
      <c r="D21" s="3"/>
      <c r="E21" s="7">
        <v>0</v>
      </c>
      <c r="G21" s="15"/>
    </row>
    <row r="22" spans="1:7" x14ac:dyDescent="0.25">
      <c r="A22" s="6" t="s">
        <v>43</v>
      </c>
      <c r="B22" s="8" t="s">
        <v>65</v>
      </c>
      <c r="C22" s="3" t="s">
        <v>26</v>
      </c>
      <c r="D22" s="3"/>
      <c r="E22" s="7">
        <v>21414.93</v>
      </c>
      <c r="G22" s="15"/>
    </row>
    <row r="23" spans="1:7" x14ac:dyDescent="0.25">
      <c r="A23" s="6" t="s">
        <v>35</v>
      </c>
      <c r="B23" s="8" t="s">
        <v>65</v>
      </c>
      <c r="C23" s="3" t="s">
        <v>26</v>
      </c>
      <c r="D23" s="3"/>
      <c r="E23" s="7">
        <v>3253.25</v>
      </c>
      <c r="G23" s="15"/>
    </row>
    <row r="24" spans="1:7" x14ac:dyDescent="0.25">
      <c r="A24" s="6" t="s">
        <v>44</v>
      </c>
      <c r="B24" s="8" t="s">
        <v>65</v>
      </c>
      <c r="C24" s="3" t="s">
        <v>26</v>
      </c>
      <c r="D24" s="3"/>
      <c r="E24" s="7">
        <v>3845.52</v>
      </c>
      <c r="G24" s="15"/>
    </row>
    <row r="25" spans="1:7" ht="15.6" x14ac:dyDescent="0.25">
      <c r="A25" s="6" t="s">
        <v>27</v>
      </c>
      <c r="B25" s="8" t="s">
        <v>65</v>
      </c>
      <c r="C25" s="3" t="s">
        <v>26</v>
      </c>
      <c r="D25" s="20"/>
      <c r="E25" s="7">
        <v>120.04</v>
      </c>
      <c r="G25" s="15"/>
    </row>
    <row r="26" spans="1:7" x14ac:dyDescent="0.25">
      <c r="A26" s="17" t="s">
        <v>66</v>
      </c>
      <c r="B26" s="16" t="s">
        <v>69</v>
      </c>
      <c r="C26" s="3" t="s">
        <v>45</v>
      </c>
      <c r="D26" s="16">
        <v>0.7</v>
      </c>
      <c r="E26" s="7">
        <f>D26*197.1</f>
        <v>137.97</v>
      </c>
      <c r="G26" s="15"/>
    </row>
    <row r="27" spans="1:7" x14ac:dyDescent="0.25">
      <c r="A27" s="17" t="s">
        <v>67</v>
      </c>
      <c r="B27" s="16" t="s">
        <v>69</v>
      </c>
      <c r="C27" s="3" t="s">
        <v>45</v>
      </c>
      <c r="D27" s="32">
        <v>2.2000000000000002</v>
      </c>
      <c r="E27" s="7">
        <f t="shared" ref="E27:E28" si="0">D27*197.1</f>
        <v>433.62</v>
      </c>
      <c r="G27" s="15"/>
    </row>
    <row r="28" spans="1:7" x14ac:dyDescent="0.25">
      <c r="A28" s="43" t="s">
        <v>68</v>
      </c>
      <c r="B28" s="16" t="s">
        <v>70</v>
      </c>
      <c r="C28" s="3" t="s">
        <v>45</v>
      </c>
      <c r="D28" s="44">
        <v>0.5</v>
      </c>
      <c r="E28" s="7">
        <f t="shared" si="0"/>
        <v>98.55</v>
      </c>
      <c r="G28" s="15"/>
    </row>
    <row r="29" spans="1:7" x14ac:dyDescent="0.25">
      <c r="A29" s="9" t="s">
        <v>28</v>
      </c>
      <c r="B29" s="10"/>
      <c r="C29" s="11"/>
      <c r="D29" s="33"/>
      <c r="E29" s="12">
        <f>SUM(E17:E28)</f>
        <v>169066.28999999998</v>
      </c>
    </row>
    <row r="30" spans="1:7" ht="27" customHeight="1" x14ac:dyDescent="0.25"/>
    <row r="31" spans="1:7" ht="30.6" customHeight="1" x14ac:dyDescent="0.25">
      <c r="A31" s="58" t="s">
        <v>72</v>
      </c>
      <c r="B31" s="58"/>
      <c r="C31" s="58"/>
      <c r="D31" s="58"/>
      <c r="E31" s="58"/>
    </row>
    <row r="32" spans="1:7" ht="37.950000000000003" customHeight="1" x14ac:dyDescent="0.25">
      <c r="A32" s="49" t="s">
        <v>16</v>
      </c>
      <c r="B32" s="49"/>
      <c r="C32" s="49"/>
      <c r="D32" s="49"/>
      <c r="E32" s="49"/>
    </row>
    <row r="33" spans="1:5" ht="22.8" customHeight="1" x14ac:dyDescent="0.25">
      <c r="A33" s="49" t="s">
        <v>15</v>
      </c>
      <c r="B33" s="49"/>
      <c r="C33" s="49"/>
      <c r="D33" s="49"/>
      <c r="E33" s="49"/>
    </row>
    <row r="34" spans="1:5" x14ac:dyDescent="0.25">
      <c r="A34" s="49" t="s">
        <v>31</v>
      </c>
      <c r="B34" s="49"/>
      <c r="C34" s="49"/>
      <c r="D34" s="49"/>
      <c r="E34" s="49"/>
    </row>
    <row r="35" spans="1:5" x14ac:dyDescent="0.25">
      <c r="A35" s="59" t="s">
        <v>4</v>
      </c>
      <c r="B35" s="59"/>
      <c r="C35" s="59"/>
      <c r="D35" s="59"/>
      <c r="E35" s="59"/>
    </row>
    <row r="36" spans="1:5" x14ac:dyDescent="0.25">
      <c r="A36" s="60" t="s">
        <v>29</v>
      </c>
      <c r="B36" s="60"/>
      <c r="C36" s="60"/>
      <c r="D36" s="60"/>
      <c r="E36" s="60"/>
    </row>
    <row r="37" spans="1:5" x14ac:dyDescent="0.25">
      <c r="B37" s="56" t="s">
        <v>14</v>
      </c>
      <c r="C37" s="56"/>
      <c r="D37" s="56"/>
      <c r="E37" s="5" t="s">
        <v>5</v>
      </c>
    </row>
    <row r="38" spans="1:5" x14ac:dyDescent="0.25">
      <c r="A38" s="38"/>
      <c r="B38" s="38"/>
      <c r="C38" s="38"/>
      <c r="D38" s="38"/>
      <c r="E38" s="38"/>
    </row>
    <row r="39" spans="1:5" x14ac:dyDescent="0.25">
      <c r="A39" s="60" t="s">
        <v>30</v>
      </c>
      <c r="B39" s="60"/>
      <c r="C39" s="60"/>
      <c r="D39" s="60"/>
      <c r="E39" s="60"/>
    </row>
    <row r="40" spans="1:5" x14ac:dyDescent="0.25">
      <c r="B40" s="56" t="s">
        <v>14</v>
      </c>
      <c r="C40" s="56"/>
      <c r="D40" s="56"/>
      <c r="E40" s="5" t="s">
        <v>5</v>
      </c>
    </row>
    <row r="41" spans="1:5" x14ac:dyDescent="0.25">
      <c r="A41" s="2" t="s">
        <v>36</v>
      </c>
    </row>
    <row r="42" spans="1:5" x14ac:dyDescent="0.25">
      <c r="A42" s="13" t="s">
        <v>32</v>
      </c>
    </row>
    <row r="43" spans="1:5" ht="16.2" customHeight="1" x14ac:dyDescent="0.25">
      <c r="A43" s="13" t="s">
        <v>39</v>
      </c>
      <c r="B43" s="28">
        <f>'1кв'!B50</f>
        <v>-12557.179999999964</v>
      </c>
    </row>
    <row r="44" spans="1:5" ht="27.6" x14ac:dyDescent="0.25">
      <c r="A44" s="39" t="s">
        <v>71</v>
      </c>
      <c r="B44" s="29"/>
    </row>
    <row r="45" spans="1:5" x14ac:dyDescent="0.25">
      <c r="A45" s="2" t="s">
        <v>33</v>
      </c>
      <c r="B45" s="29">
        <v>177363.53</v>
      </c>
    </row>
    <row r="46" spans="1:5" x14ac:dyDescent="0.25">
      <c r="A46" s="2" t="s">
        <v>60</v>
      </c>
      <c r="B46" s="29">
        <v>1050</v>
      </c>
    </row>
    <row r="47" spans="1:5" x14ac:dyDescent="0.25">
      <c r="A47" s="2" t="s">
        <v>48</v>
      </c>
      <c r="B47" s="36">
        <f>3*300</f>
        <v>900</v>
      </c>
    </row>
    <row r="48" spans="1:5" x14ac:dyDescent="0.25">
      <c r="A48" s="2" t="s">
        <v>61</v>
      </c>
      <c r="B48" s="36">
        <f>3*200</f>
        <v>600</v>
      </c>
    </row>
    <row r="49" spans="1:5" ht="27.6" x14ac:dyDescent="0.25">
      <c r="A49" s="39" t="s">
        <v>37</v>
      </c>
      <c r="B49" s="30">
        <f>E29</f>
        <v>169066.28999999998</v>
      </c>
    </row>
    <row r="50" spans="1:5" x14ac:dyDescent="0.25">
      <c r="A50" s="14" t="s">
        <v>34</v>
      </c>
      <c r="B50" s="31">
        <f>B43+B45+B46+B47+B48-B49</f>
        <v>-1709.9399999999441</v>
      </c>
    </row>
    <row r="53" spans="1:5" x14ac:dyDescent="0.25">
      <c r="A53" s="21"/>
      <c r="B53" s="22"/>
      <c r="C53" s="23"/>
      <c r="D53" s="22"/>
      <c r="E53" s="24"/>
    </row>
    <row r="54" spans="1:5" x14ac:dyDescent="0.25">
      <c r="A54" s="21"/>
      <c r="B54" s="22"/>
      <c r="C54" s="23"/>
      <c r="D54" s="22"/>
      <c r="E54" s="24"/>
    </row>
    <row r="55" spans="1:5" x14ac:dyDescent="0.25">
      <c r="A55" s="21"/>
      <c r="B55" s="22"/>
      <c r="C55" s="23"/>
      <c r="D55" s="22"/>
      <c r="E55" s="24"/>
    </row>
    <row r="56" spans="1:5" x14ac:dyDescent="0.25">
      <c r="A56" s="21"/>
      <c r="B56" s="22"/>
      <c r="C56" s="23"/>
      <c r="D56" s="22"/>
      <c r="E56" s="24"/>
    </row>
    <row r="57" spans="1:5" ht="14.4" x14ac:dyDescent="0.3">
      <c r="A57" s="25"/>
      <c r="B57" s="26"/>
      <c r="C57" s="22"/>
      <c r="D57" s="26"/>
      <c r="E57" s="24"/>
    </row>
    <row r="58" spans="1:5" x14ac:dyDescent="0.25">
      <c r="A58" s="27"/>
      <c r="B58" s="26"/>
      <c r="C58" s="22"/>
      <c r="D58" s="26"/>
      <c r="E58" s="24"/>
    </row>
    <row r="59" spans="1:5" x14ac:dyDescent="0.25">
      <c r="A59" s="27"/>
      <c r="B59" s="26"/>
      <c r="C59" s="22"/>
      <c r="D59" s="26"/>
      <c r="E59" s="24"/>
    </row>
    <row r="60" spans="1:5" x14ac:dyDescent="0.25">
      <c r="A60" s="27"/>
      <c r="B60" s="26"/>
      <c r="C60" s="22"/>
      <c r="D60" s="26"/>
      <c r="E60" s="24"/>
    </row>
    <row r="61" spans="1:5" x14ac:dyDescent="0.25">
      <c r="A61" s="27"/>
      <c r="B61" s="26"/>
      <c r="C61" s="22"/>
      <c r="D61" s="26"/>
      <c r="E61" s="24"/>
    </row>
    <row r="62" spans="1:5" x14ac:dyDescent="0.25">
      <c r="A62" s="27"/>
      <c r="B62" s="26"/>
      <c r="C62" s="22"/>
      <c r="D62" s="26"/>
      <c r="E62" s="24"/>
    </row>
    <row r="63" spans="1:5" x14ac:dyDescent="0.25">
      <c r="A63" s="27"/>
      <c r="B63" s="26"/>
      <c r="C63" s="22"/>
      <c r="D63" s="26"/>
      <c r="E63" s="24"/>
    </row>
    <row r="64" spans="1:5" x14ac:dyDescent="0.25">
      <c r="A64" s="27"/>
      <c r="B64" s="26"/>
      <c r="C64" s="22"/>
      <c r="D64" s="26"/>
      <c r="E64" s="24"/>
    </row>
    <row r="65" spans="1:5" x14ac:dyDescent="0.25">
      <c r="A65" s="27"/>
      <c r="B65" s="26"/>
      <c r="C65" s="22"/>
      <c r="D65" s="26"/>
      <c r="E65" s="24"/>
    </row>
    <row r="66" spans="1:5" x14ac:dyDescent="0.25">
      <c r="A66" s="27"/>
      <c r="B66" s="26"/>
      <c r="C66" s="22"/>
      <c r="D66" s="26"/>
      <c r="E66" s="24"/>
    </row>
    <row r="67" spans="1:5" x14ac:dyDescent="0.25">
      <c r="A67" s="27"/>
      <c r="B67" s="26"/>
      <c r="C67" s="22"/>
      <c r="D67" s="26"/>
      <c r="E67" s="24"/>
    </row>
    <row r="68" spans="1:5" x14ac:dyDescent="0.25">
      <c r="A68" s="27"/>
      <c r="B68" s="26"/>
      <c r="C68" s="22"/>
      <c r="D68" s="26"/>
      <c r="E68" s="24"/>
    </row>
  </sheetData>
  <mergeCells count="24">
    <mergeCell ref="A12:E12"/>
    <mergeCell ref="A1:E1"/>
    <mergeCell ref="A2:E2"/>
    <mergeCell ref="A3:E3"/>
    <mergeCell ref="D4:E4"/>
    <mergeCell ref="A5:E5"/>
    <mergeCell ref="A6:E6"/>
    <mergeCell ref="A7:E7"/>
    <mergeCell ref="A8:E8"/>
    <mergeCell ref="A9:E9"/>
    <mergeCell ref="A10:E10"/>
    <mergeCell ref="A11:E11"/>
    <mergeCell ref="B40:D40"/>
    <mergeCell ref="A13:E13"/>
    <mergeCell ref="A14:E14"/>
    <mergeCell ref="A15:E15"/>
    <mergeCell ref="A31:E31"/>
    <mergeCell ref="A32:E32"/>
    <mergeCell ref="A33:E33"/>
    <mergeCell ref="A34:E34"/>
    <mergeCell ref="A35:E35"/>
    <mergeCell ref="A36:E36"/>
    <mergeCell ref="B37:D37"/>
    <mergeCell ref="A39:E39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6" orientation="portrait" r:id="rId1"/>
  <rowBreaks count="1" manualBreakCount="1">
    <brk id="5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view="pageBreakPreview" topLeftCell="A19" zoomScaleNormal="100" zoomScaleSheetLayoutView="100" workbookViewId="0">
      <selection activeCell="D32" sqref="D32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6" width="9.109375" style="2"/>
    <col min="7" max="7" width="14.5546875" style="2" customWidth="1"/>
    <col min="8" max="8" width="12" style="2" customWidth="1"/>
    <col min="9" max="16384" width="9.109375" style="2"/>
  </cols>
  <sheetData>
    <row r="1" spans="1:7" ht="15.6" x14ac:dyDescent="0.25">
      <c r="A1" s="50" t="s">
        <v>10</v>
      </c>
      <c r="B1" s="50"/>
      <c r="C1" s="50"/>
      <c r="D1" s="50"/>
      <c r="E1" s="50"/>
    </row>
    <row r="2" spans="1:7" ht="35.25" customHeight="1" x14ac:dyDescent="0.3">
      <c r="A2" s="51" t="s">
        <v>11</v>
      </c>
      <c r="B2" s="52"/>
      <c r="C2" s="52"/>
      <c r="D2" s="52"/>
      <c r="E2" s="52"/>
    </row>
    <row r="3" spans="1:7" ht="15.6" x14ac:dyDescent="0.3">
      <c r="A3" s="51" t="s">
        <v>73</v>
      </c>
      <c r="B3" s="51"/>
      <c r="C3" s="51"/>
      <c r="D3" s="51"/>
      <c r="E3" s="51"/>
    </row>
    <row r="4" spans="1:7" s="1" customFormat="1" ht="15.6" x14ac:dyDescent="0.3">
      <c r="A4" s="4" t="s">
        <v>12</v>
      </c>
      <c r="B4" s="37"/>
      <c r="C4" s="37"/>
      <c r="D4" s="53" t="s">
        <v>74</v>
      </c>
      <c r="E4" s="53"/>
    </row>
    <row r="5" spans="1:7" x14ac:dyDescent="0.25">
      <c r="A5" s="49" t="s">
        <v>0</v>
      </c>
      <c r="B5" s="49"/>
      <c r="C5" s="49"/>
      <c r="D5" s="49"/>
      <c r="E5" s="49"/>
    </row>
    <row r="6" spans="1:7" ht="13.95" customHeight="1" x14ac:dyDescent="0.25">
      <c r="A6" s="54" t="s">
        <v>20</v>
      </c>
      <c r="B6" s="54"/>
      <c r="C6" s="54"/>
      <c r="D6" s="54"/>
      <c r="E6" s="54"/>
    </row>
    <row r="7" spans="1:7" x14ac:dyDescent="0.25">
      <c r="A7" s="55" t="s">
        <v>1</v>
      </c>
      <c r="B7" s="55"/>
      <c r="C7" s="55"/>
      <c r="D7" s="55"/>
      <c r="E7" s="55"/>
    </row>
    <row r="8" spans="1:7" x14ac:dyDescent="0.25">
      <c r="A8" s="49" t="s">
        <v>21</v>
      </c>
      <c r="B8" s="49"/>
      <c r="C8" s="49"/>
      <c r="D8" s="49"/>
      <c r="E8" s="49"/>
    </row>
    <row r="9" spans="1:7" ht="28.5" customHeight="1" x14ac:dyDescent="0.25">
      <c r="A9" s="49" t="s">
        <v>22</v>
      </c>
      <c r="B9" s="49"/>
      <c r="C9" s="49"/>
      <c r="D9" s="49"/>
      <c r="E9" s="49"/>
    </row>
    <row r="10" spans="1:7" x14ac:dyDescent="0.25">
      <c r="A10" s="49" t="s">
        <v>17</v>
      </c>
      <c r="B10" s="49"/>
      <c r="C10" s="49"/>
      <c r="D10" s="49"/>
      <c r="E10" s="49"/>
    </row>
    <row r="11" spans="1:7" x14ac:dyDescent="0.25">
      <c r="A11" s="49" t="s">
        <v>18</v>
      </c>
      <c r="B11" s="49"/>
      <c r="C11" s="49"/>
      <c r="D11" s="49"/>
      <c r="E11" s="49"/>
    </row>
    <row r="12" spans="1:7" ht="31.5" customHeight="1" x14ac:dyDescent="0.25">
      <c r="A12" s="49" t="s">
        <v>13</v>
      </c>
      <c r="B12" s="49"/>
      <c r="C12" s="49"/>
      <c r="D12" s="49"/>
      <c r="E12" s="49"/>
    </row>
    <row r="13" spans="1:7" ht="61.5" customHeight="1" x14ac:dyDescent="0.25">
      <c r="A13" s="49" t="s">
        <v>23</v>
      </c>
      <c r="B13" s="49"/>
      <c r="C13" s="49"/>
      <c r="D13" s="49"/>
      <c r="E13" s="49"/>
    </row>
    <row r="14" spans="1:7" ht="31.5" customHeight="1" x14ac:dyDescent="0.25">
      <c r="A14" s="57" t="s">
        <v>24</v>
      </c>
      <c r="B14" s="57"/>
      <c r="C14" s="57"/>
      <c r="D14" s="57"/>
      <c r="E14" s="57"/>
    </row>
    <row r="15" spans="1:7" x14ac:dyDescent="0.25">
      <c r="A15" s="57"/>
      <c r="B15" s="57"/>
      <c r="C15" s="57"/>
      <c r="D15" s="57"/>
      <c r="E15" s="57"/>
      <c r="F15" s="2">
        <v>2694.4</v>
      </c>
      <c r="G15" s="2">
        <v>3</v>
      </c>
    </row>
    <row r="16" spans="1:7" ht="124.2" x14ac:dyDescent="0.25">
      <c r="A16" s="3" t="s">
        <v>6</v>
      </c>
      <c r="B16" s="3" t="s">
        <v>9</v>
      </c>
      <c r="C16" s="3" t="s">
        <v>2</v>
      </c>
      <c r="D16" s="3" t="s">
        <v>8</v>
      </c>
      <c r="E16" s="3" t="s">
        <v>7</v>
      </c>
    </row>
    <row r="17" spans="1:7" ht="39.6" x14ac:dyDescent="0.3">
      <c r="A17" s="19" t="s">
        <v>47</v>
      </c>
      <c r="B17" s="8" t="s">
        <v>40</v>
      </c>
      <c r="C17" s="3" t="s">
        <v>3</v>
      </c>
      <c r="D17" s="3">
        <v>12.82</v>
      </c>
      <c r="E17" s="7">
        <f>D17*F15*G15</f>
        <v>103626.624</v>
      </c>
      <c r="G17" s="15"/>
    </row>
    <row r="18" spans="1:7" ht="69" x14ac:dyDescent="0.25">
      <c r="A18" s="6" t="s">
        <v>64</v>
      </c>
      <c r="B18" s="8" t="s">
        <v>75</v>
      </c>
      <c r="C18" s="3" t="s">
        <v>3</v>
      </c>
      <c r="D18" s="3"/>
      <c r="E18" s="7">
        <f>1725.71*3</f>
        <v>5177.13</v>
      </c>
      <c r="G18" s="15"/>
    </row>
    <row r="19" spans="1:7" x14ac:dyDescent="0.25">
      <c r="A19" s="6" t="s">
        <v>41</v>
      </c>
      <c r="B19" s="8" t="s">
        <v>19</v>
      </c>
      <c r="C19" s="3" t="s">
        <v>3</v>
      </c>
      <c r="D19" s="3">
        <v>4.78</v>
      </c>
      <c r="E19" s="7">
        <f>D19*F15*G15</f>
        <v>38637.696000000004</v>
      </c>
      <c r="G19" s="15"/>
    </row>
    <row r="20" spans="1:7" x14ac:dyDescent="0.25">
      <c r="A20" s="6" t="s">
        <v>42</v>
      </c>
      <c r="B20" s="8" t="s">
        <v>75</v>
      </c>
      <c r="C20" s="3" t="s">
        <v>26</v>
      </c>
      <c r="D20" s="3"/>
      <c r="E20" s="7">
        <v>0</v>
      </c>
      <c r="G20" s="15"/>
    </row>
    <row r="21" spans="1:7" x14ac:dyDescent="0.25">
      <c r="A21" s="6" t="s">
        <v>43</v>
      </c>
      <c r="B21" s="8" t="s">
        <v>75</v>
      </c>
      <c r="C21" s="3" t="s">
        <v>26</v>
      </c>
      <c r="D21" s="3"/>
      <c r="E21" s="7">
        <v>11136.98</v>
      </c>
      <c r="G21" s="15"/>
    </row>
    <row r="22" spans="1:7" x14ac:dyDescent="0.25">
      <c r="A22" s="6" t="s">
        <v>35</v>
      </c>
      <c r="B22" s="8" t="s">
        <v>75</v>
      </c>
      <c r="C22" s="3" t="s">
        <v>26</v>
      </c>
      <c r="D22" s="3"/>
      <c r="E22" s="7">
        <v>3571.36</v>
      </c>
      <c r="G22" s="15"/>
    </row>
    <row r="23" spans="1:7" x14ac:dyDescent="0.25">
      <c r="A23" s="6" t="s">
        <v>44</v>
      </c>
      <c r="B23" s="8" t="s">
        <v>75</v>
      </c>
      <c r="C23" s="3" t="s">
        <v>26</v>
      </c>
      <c r="D23" s="3"/>
      <c r="E23" s="7">
        <v>4062.24</v>
      </c>
      <c r="G23" s="15"/>
    </row>
    <row r="24" spans="1:7" ht="15.6" x14ac:dyDescent="0.25">
      <c r="A24" s="6" t="s">
        <v>27</v>
      </c>
      <c r="B24" s="8" t="s">
        <v>75</v>
      </c>
      <c r="C24" s="3" t="s">
        <v>26</v>
      </c>
      <c r="D24" s="20"/>
      <c r="E24" s="7">
        <v>1364.94</v>
      </c>
      <c r="G24" s="15"/>
    </row>
    <row r="25" spans="1:7" x14ac:dyDescent="0.25">
      <c r="A25" s="17" t="s">
        <v>76</v>
      </c>
      <c r="B25" s="8" t="s">
        <v>75</v>
      </c>
      <c r="C25" s="3" t="s">
        <v>26</v>
      </c>
      <c r="D25" s="16"/>
      <c r="E25" s="7">
        <v>1096.8</v>
      </c>
      <c r="G25" s="15"/>
    </row>
    <row r="26" spans="1:7" x14ac:dyDescent="0.25">
      <c r="A26" s="17" t="s">
        <v>83</v>
      </c>
      <c r="B26" s="16" t="s">
        <v>80</v>
      </c>
      <c r="C26" s="3" t="s">
        <v>26</v>
      </c>
      <c r="D26" s="46"/>
      <c r="E26" s="7">
        <f>16718/3</f>
        <v>5572.666666666667</v>
      </c>
      <c r="G26" s="15"/>
    </row>
    <row r="27" spans="1:7" x14ac:dyDescent="0.25">
      <c r="A27" s="17" t="s">
        <v>46</v>
      </c>
      <c r="B27" s="16" t="s">
        <v>80</v>
      </c>
      <c r="C27" s="3" t="s">
        <v>45</v>
      </c>
      <c r="D27" s="16">
        <v>0.8</v>
      </c>
      <c r="E27" s="7">
        <f>D27*206.95</f>
        <v>165.56</v>
      </c>
      <c r="G27" s="15"/>
    </row>
    <row r="28" spans="1:7" ht="27.6" x14ac:dyDescent="0.25">
      <c r="A28" s="17" t="s">
        <v>77</v>
      </c>
      <c r="B28" s="16" t="s">
        <v>81</v>
      </c>
      <c r="C28" s="3" t="s">
        <v>45</v>
      </c>
      <c r="D28" s="16">
        <v>8</v>
      </c>
      <c r="E28" s="7">
        <f t="shared" ref="E28:E30" si="0">D28*206.95</f>
        <v>1655.6</v>
      </c>
      <c r="G28" s="15"/>
    </row>
    <row r="29" spans="1:7" ht="27.6" x14ac:dyDescent="0.25">
      <c r="A29" s="17" t="s">
        <v>78</v>
      </c>
      <c r="B29" s="16" t="s">
        <v>81</v>
      </c>
      <c r="C29" s="3" t="s">
        <v>26</v>
      </c>
      <c r="D29" s="16"/>
      <c r="E29" s="7">
        <v>2333</v>
      </c>
      <c r="G29" s="15"/>
    </row>
    <row r="30" spans="1:7" ht="27.6" x14ac:dyDescent="0.25">
      <c r="A30" s="45" t="s">
        <v>79</v>
      </c>
      <c r="B30" s="16" t="s">
        <v>82</v>
      </c>
      <c r="C30" s="3" t="s">
        <v>45</v>
      </c>
      <c r="D30" s="46">
        <v>3.3</v>
      </c>
      <c r="E30" s="7">
        <f t="shared" si="0"/>
        <v>682.93499999999995</v>
      </c>
      <c r="G30" s="15"/>
    </row>
    <row r="31" spans="1:7" x14ac:dyDescent="0.25">
      <c r="A31" s="9" t="s">
        <v>28</v>
      </c>
      <c r="B31" s="10"/>
      <c r="C31" s="11"/>
      <c r="D31" s="33"/>
      <c r="E31" s="12">
        <f>SUM(E17:E30)</f>
        <v>179083.53166666665</v>
      </c>
    </row>
    <row r="32" spans="1:7" ht="27" customHeight="1" x14ac:dyDescent="0.25"/>
    <row r="33" spans="1:5" ht="30.6" customHeight="1" x14ac:dyDescent="0.25">
      <c r="A33" s="58" t="s">
        <v>84</v>
      </c>
      <c r="B33" s="58"/>
      <c r="C33" s="58"/>
      <c r="D33" s="58"/>
      <c r="E33" s="58"/>
    </row>
    <row r="34" spans="1:5" ht="37.950000000000003" customHeight="1" x14ac:dyDescent="0.25">
      <c r="A34" s="49" t="s">
        <v>16</v>
      </c>
      <c r="B34" s="49"/>
      <c r="C34" s="49"/>
      <c r="D34" s="49"/>
      <c r="E34" s="49"/>
    </row>
    <row r="35" spans="1:5" ht="22.8" customHeight="1" x14ac:dyDescent="0.25">
      <c r="A35" s="49" t="s">
        <v>15</v>
      </c>
      <c r="B35" s="49"/>
      <c r="C35" s="49"/>
      <c r="D35" s="49"/>
      <c r="E35" s="49"/>
    </row>
    <row r="36" spans="1:5" x14ac:dyDescent="0.25">
      <c r="A36" s="49" t="s">
        <v>31</v>
      </c>
      <c r="B36" s="49"/>
      <c r="C36" s="49"/>
      <c r="D36" s="49"/>
      <c r="E36" s="49"/>
    </row>
    <row r="37" spans="1:5" x14ac:dyDescent="0.25">
      <c r="A37" s="59" t="s">
        <v>4</v>
      </c>
      <c r="B37" s="59"/>
      <c r="C37" s="59"/>
      <c r="D37" s="59"/>
      <c r="E37" s="59"/>
    </row>
    <row r="38" spans="1:5" x14ac:dyDescent="0.25">
      <c r="A38" s="60" t="s">
        <v>29</v>
      </c>
      <c r="B38" s="60"/>
      <c r="C38" s="60"/>
      <c r="D38" s="60"/>
      <c r="E38" s="60"/>
    </row>
    <row r="39" spans="1:5" x14ac:dyDescent="0.25">
      <c r="B39" s="56" t="s">
        <v>14</v>
      </c>
      <c r="C39" s="56"/>
      <c r="D39" s="56"/>
      <c r="E39" s="5" t="s">
        <v>5</v>
      </c>
    </row>
    <row r="40" spans="1:5" x14ac:dyDescent="0.25">
      <c r="A40" s="42"/>
      <c r="B40" s="42"/>
      <c r="C40" s="42"/>
      <c r="D40" s="42"/>
      <c r="E40" s="42"/>
    </row>
    <row r="41" spans="1:5" x14ac:dyDescent="0.25">
      <c r="A41" s="60" t="s">
        <v>30</v>
      </c>
      <c r="B41" s="60"/>
      <c r="C41" s="60"/>
      <c r="D41" s="60"/>
      <c r="E41" s="60"/>
    </row>
    <row r="42" spans="1:5" x14ac:dyDescent="0.25">
      <c r="B42" s="56" t="s">
        <v>14</v>
      </c>
      <c r="C42" s="56"/>
      <c r="D42" s="56"/>
      <c r="E42" s="5" t="s">
        <v>5</v>
      </c>
    </row>
    <row r="43" spans="1:5" x14ac:dyDescent="0.25">
      <c r="A43" s="2" t="s">
        <v>36</v>
      </c>
    </row>
    <row r="44" spans="1:5" x14ac:dyDescent="0.25">
      <c r="A44" s="13" t="s">
        <v>32</v>
      </c>
    </row>
    <row r="45" spans="1:5" ht="16.2" customHeight="1" x14ac:dyDescent="0.25">
      <c r="A45" s="13" t="s">
        <v>39</v>
      </c>
      <c r="B45" s="28">
        <f>'2кв'!B50</f>
        <v>-1709.9399999999441</v>
      </c>
    </row>
    <row r="46" spans="1:5" x14ac:dyDescent="0.25">
      <c r="A46" s="41" t="s">
        <v>85</v>
      </c>
      <c r="B46" s="29"/>
    </row>
    <row r="47" spans="1:5" x14ac:dyDescent="0.25">
      <c r="A47" s="2" t="s">
        <v>33</v>
      </c>
      <c r="B47" s="29">
        <v>202451.42</v>
      </c>
    </row>
    <row r="48" spans="1:5" x14ac:dyDescent="0.25">
      <c r="A48" s="2" t="s">
        <v>60</v>
      </c>
      <c r="B48" s="29">
        <v>1050</v>
      </c>
    </row>
    <row r="49" spans="1:5" x14ac:dyDescent="0.25">
      <c r="A49" s="2" t="s">
        <v>48</v>
      </c>
      <c r="B49" s="36">
        <f>3*300</f>
        <v>900</v>
      </c>
    </row>
    <row r="50" spans="1:5" x14ac:dyDescent="0.25">
      <c r="A50" s="2" t="s">
        <v>61</v>
      </c>
      <c r="B50" s="36">
        <f>3*200</f>
        <v>600</v>
      </c>
    </row>
    <row r="51" spans="1:5" ht="27.6" x14ac:dyDescent="0.25">
      <c r="A51" s="41" t="s">
        <v>37</v>
      </c>
      <c r="B51" s="30">
        <f>E31</f>
        <v>179083.53166666665</v>
      </c>
    </row>
    <row r="52" spans="1:5" x14ac:dyDescent="0.25">
      <c r="A52" s="14" t="s">
        <v>34</v>
      </c>
      <c r="B52" s="31">
        <f>B45+B47+B48+B49+B50-B51</f>
        <v>24207.948333333421</v>
      </c>
    </row>
    <row r="55" spans="1:5" x14ac:dyDescent="0.25">
      <c r="A55" s="21"/>
      <c r="B55" s="22"/>
      <c r="C55" s="23"/>
      <c r="D55" s="22"/>
      <c r="E55" s="24"/>
    </row>
    <row r="56" spans="1:5" x14ac:dyDescent="0.25">
      <c r="A56" s="21"/>
      <c r="B56" s="22"/>
      <c r="C56" s="23"/>
      <c r="D56" s="22"/>
      <c r="E56" s="24"/>
    </row>
    <row r="57" spans="1:5" x14ac:dyDescent="0.25">
      <c r="A57" s="21"/>
      <c r="B57" s="22"/>
      <c r="C57" s="23"/>
      <c r="D57" s="22"/>
      <c r="E57" s="24"/>
    </row>
    <row r="58" spans="1:5" x14ac:dyDescent="0.25">
      <c r="A58" s="21"/>
      <c r="B58" s="22"/>
      <c r="C58" s="23"/>
      <c r="D58" s="22"/>
      <c r="E58" s="24"/>
    </row>
    <row r="59" spans="1:5" ht="14.4" x14ac:dyDescent="0.3">
      <c r="A59" s="25"/>
      <c r="B59" s="26"/>
      <c r="C59" s="22"/>
      <c r="D59" s="26"/>
      <c r="E59" s="24"/>
    </row>
    <row r="60" spans="1:5" x14ac:dyDescent="0.25">
      <c r="A60" s="27"/>
      <c r="B60" s="26"/>
      <c r="C60" s="22"/>
      <c r="D60" s="26"/>
      <c r="E60" s="24"/>
    </row>
    <row r="61" spans="1:5" x14ac:dyDescent="0.25">
      <c r="A61" s="27"/>
      <c r="B61" s="26"/>
      <c r="C61" s="22"/>
      <c r="D61" s="26"/>
      <c r="E61" s="24"/>
    </row>
    <row r="62" spans="1:5" x14ac:dyDescent="0.25">
      <c r="A62" s="27"/>
      <c r="B62" s="26"/>
      <c r="C62" s="22"/>
      <c r="D62" s="26"/>
      <c r="E62" s="24"/>
    </row>
    <row r="63" spans="1:5" x14ac:dyDescent="0.25">
      <c r="A63" s="27"/>
      <c r="B63" s="26"/>
      <c r="C63" s="22"/>
      <c r="D63" s="26"/>
      <c r="E63" s="24"/>
    </row>
    <row r="64" spans="1:5" x14ac:dyDescent="0.25">
      <c r="A64" s="27"/>
      <c r="B64" s="26"/>
      <c r="C64" s="22"/>
      <c r="D64" s="26"/>
      <c r="E64" s="24"/>
    </row>
    <row r="65" spans="1:5" x14ac:dyDescent="0.25">
      <c r="A65" s="27"/>
      <c r="B65" s="26"/>
      <c r="C65" s="22"/>
      <c r="D65" s="26"/>
      <c r="E65" s="24"/>
    </row>
    <row r="66" spans="1:5" x14ac:dyDescent="0.25">
      <c r="A66" s="27"/>
      <c r="B66" s="26"/>
      <c r="C66" s="22"/>
      <c r="D66" s="26"/>
      <c r="E66" s="24"/>
    </row>
    <row r="67" spans="1:5" x14ac:dyDescent="0.25">
      <c r="A67" s="27"/>
      <c r="B67" s="26"/>
      <c r="C67" s="22"/>
      <c r="D67" s="26"/>
      <c r="E67" s="24"/>
    </row>
    <row r="68" spans="1:5" x14ac:dyDescent="0.25">
      <c r="A68" s="27"/>
      <c r="B68" s="26"/>
      <c r="C68" s="22"/>
      <c r="D68" s="26"/>
      <c r="E68" s="24"/>
    </row>
    <row r="69" spans="1:5" x14ac:dyDescent="0.25">
      <c r="A69" s="27"/>
      <c r="B69" s="26"/>
      <c r="C69" s="22"/>
      <c r="D69" s="26"/>
      <c r="E69" s="24"/>
    </row>
    <row r="70" spans="1:5" x14ac:dyDescent="0.25">
      <c r="A70" s="27"/>
      <c r="B70" s="26"/>
      <c r="C70" s="22"/>
      <c r="D70" s="26"/>
      <c r="E70" s="24"/>
    </row>
  </sheetData>
  <mergeCells count="24">
    <mergeCell ref="B42:D42"/>
    <mergeCell ref="A13:E13"/>
    <mergeCell ref="A14:E14"/>
    <mergeCell ref="A15:E15"/>
    <mergeCell ref="A33:E33"/>
    <mergeCell ref="A34:E34"/>
    <mergeCell ref="A35:E35"/>
    <mergeCell ref="A36:E36"/>
    <mergeCell ref="A37:E37"/>
    <mergeCell ref="A38:E38"/>
    <mergeCell ref="B39:D39"/>
    <mergeCell ref="A41:E41"/>
    <mergeCell ref="A12:E12"/>
    <mergeCell ref="A1:E1"/>
    <mergeCell ref="A2:E2"/>
    <mergeCell ref="A3:E3"/>
    <mergeCell ref="D4:E4"/>
    <mergeCell ref="A5:E5"/>
    <mergeCell ref="A6:E6"/>
    <mergeCell ref="A7:E7"/>
    <mergeCell ref="A8:E8"/>
    <mergeCell ref="A9:E9"/>
    <mergeCell ref="A10:E10"/>
    <mergeCell ref="A11:E1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6" orientation="portrait" r:id="rId1"/>
  <rowBreaks count="1" manualBreakCount="1"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view="pageBreakPreview" topLeftCell="A28" zoomScaleNormal="100" zoomScaleSheetLayoutView="100" workbookViewId="0">
      <selection activeCell="A33" sqref="A33:E33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6" width="9.109375" style="2"/>
    <col min="7" max="7" width="14.5546875" style="2" customWidth="1"/>
    <col min="8" max="8" width="12" style="2" customWidth="1"/>
    <col min="9" max="16384" width="9.109375" style="2"/>
  </cols>
  <sheetData>
    <row r="1" spans="1:7" ht="15.6" x14ac:dyDescent="0.25">
      <c r="A1" s="50" t="s">
        <v>10</v>
      </c>
      <c r="B1" s="50"/>
      <c r="C1" s="50"/>
      <c r="D1" s="50"/>
      <c r="E1" s="50"/>
    </row>
    <row r="2" spans="1:7" ht="35.25" customHeight="1" x14ac:dyDescent="0.3">
      <c r="A2" s="51" t="s">
        <v>11</v>
      </c>
      <c r="B2" s="52"/>
      <c r="C2" s="52"/>
      <c r="D2" s="52"/>
      <c r="E2" s="52"/>
    </row>
    <row r="3" spans="1:7" x14ac:dyDescent="0.25">
      <c r="A3" s="63" t="s">
        <v>96</v>
      </c>
      <c r="B3" s="63"/>
      <c r="C3" s="63"/>
      <c r="D3" s="63"/>
      <c r="E3" s="63"/>
    </row>
    <row r="4" spans="1:7" s="1" customFormat="1" ht="15.6" x14ac:dyDescent="0.3">
      <c r="A4" s="64" t="s">
        <v>12</v>
      </c>
      <c r="B4" s="65"/>
      <c r="C4" s="65"/>
      <c r="D4" s="65"/>
      <c r="E4" s="66" t="s">
        <v>97</v>
      </c>
    </row>
    <row r="5" spans="1:7" x14ac:dyDescent="0.25">
      <c r="A5" s="49" t="s">
        <v>0</v>
      </c>
      <c r="B5" s="49"/>
      <c r="C5" s="49"/>
      <c r="D5" s="49"/>
      <c r="E5" s="49"/>
    </row>
    <row r="6" spans="1:7" ht="13.95" customHeight="1" x14ac:dyDescent="0.25">
      <c r="A6" s="54" t="s">
        <v>20</v>
      </c>
      <c r="B6" s="54"/>
      <c r="C6" s="54"/>
      <c r="D6" s="54"/>
      <c r="E6" s="54"/>
    </row>
    <row r="7" spans="1:7" x14ac:dyDescent="0.25">
      <c r="A7" s="55" t="s">
        <v>1</v>
      </c>
      <c r="B7" s="55"/>
      <c r="C7" s="55"/>
      <c r="D7" s="55"/>
      <c r="E7" s="55"/>
    </row>
    <row r="8" spans="1:7" x14ac:dyDescent="0.25">
      <c r="A8" s="49" t="s">
        <v>21</v>
      </c>
      <c r="B8" s="49"/>
      <c r="C8" s="49"/>
      <c r="D8" s="49"/>
      <c r="E8" s="49"/>
    </row>
    <row r="9" spans="1:7" ht="28.5" customHeight="1" x14ac:dyDescent="0.25">
      <c r="A9" s="49" t="s">
        <v>22</v>
      </c>
      <c r="B9" s="49"/>
      <c r="C9" s="49"/>
      <c r="D9" s="49"/>
      <c r="E9" s="49"/>
    </row>
    <row r="10" spans="1:7" x14ac:dyDescent="0.25">
      <c r="A10" s="49" t="s">
        <v>17</v>
      </c>
      <c r="B10" s="49"/>
      <c r="C10" s="49"/>
      <c r="D10" s="49"/>
      <c r="E10" s="49"/>
    </row>
    <row r="11" spans="1:7" x14ac:dyDescent="0.25">
      <c r="A11" s="49" t="s">
        <v>18</v>
      </c>
      <c r="B11" s="49"/>
      <c r="C11" s="49"/>
      <c r="D11" s="49"/>
      <c r="E11" s="49"/>
    </row>
    <row r="12" spans="1:7" ht="31.5" customHeight="1" x14ac:dyDescent="0.25">
      <c r="A12" s="49" t="s">
        <v>13</v>
      </c>
      <c r="B12" s="49"/>
      <c r="C12" s="49"/>
      <c r="D12" s="49"/>
      <c r="E12" s="49"/>
    </row>
    <row r="13" spans="1:7" ht="61.5" customHeight="1" x14ac:dyDescent="0.25">
      <c r="A13" s="49" t="s">
        <v>23</v>
      </c>
      <c r="B13" s="49"/>
      <c r="C13" s="49"/>
      <c r="D13" s="49"/>
      <c r="E13" s="49"/>
    </row>
    <row r="14" spans="1:7" ht="31.5" customHeight="1" x14ac:dyDescent="0.25">
      <c r="A14" s="57" t="s">
        <v>24</v>
      </c>
      <c r="B14" s="57"/>
      <c r="C14" s="57"/>
      <c r="D14" s="57"/>
      <c r="E14" s="57"/>
    </row>
    <row r="15" spans="1:7" x14ac:dyDescent="0.25">
      <c r="A15" s="57"/>
      <c r="B15" s="57"/>
      <c r="C15" s="57"/>
      <c r="D15" s="57"/>
      <c r="E15" s="57"/>
      <c r="F15" s="2">
        <v>2694.4</v>
      </c>
      <c r="G15" s="2">
        <v>3</v>
      </c>
    </row>
    <row r="16" spans="1:7" ht="124.2" x14ac:dyDescent="0.25">
      <c r="A16" s="3" t="s">
        <v>6</v>
      </c>
      <c r="B16" s="3" t="s">
        <v>9</v>
      </c>
      <c r="C16" s="3" t="s">
        <v>2</v>
      </c>
      <c r="D16" s="3" t="s">
        <v>8</v>
      </c>
      <c r="E16" s="3" t="s">
        <v>7</v>
      </c>
    </row>
    <row r="17" spans="1:7" ht="39.6" x14ac:dyDescent="0.3">
      <c r="A17" s="19" t="s">
        <v>47</v>
      </c>
      <c r="B17" s="8" t="s">
        <v>40</v>
      </c>
      <c r="C17" s="3" t="s">
        <v>3</v>
      </c>
      <c r="D17" s="3">
        <v>12.82</v>
      </c>
      <c r="E17" s="7">
        <f>D17*F15*G15</f>
        <v>103626.624</v>
      </c>
      <c r="G17" s="15"/>
    </row>
    <row r="18" spans="1:7" ht="69" x14ac:dyDescent="0.25">
      <c r="A18" s="6" t="s">
        <v>64</v>
      </c>
      <c r="B18" s="8" t="s">
        <v>94</v>
      </c>
      <c r="C18" s="3" t="s">
        <v>3</v>
      </c>
      <c r="D18" s="3"/>
      <c r="E18" s="7">
        <f>1725.71*3</f>
        <v>5177.13</v>
      </c>
      <c r="G18" s="15"/>
    </row>
    <row r="19" spans="1:7" x14ac:dyDescent="0.25">
      <c r="A19" s="6" t="s">
        <v>41</v>
      </c>
      <c r="B19" s="8" t="s">
        <v>19</v>
      </c>
      <c r="C19" s="3" t="s">
        <v>3</v>
      </c>
      <c r="D19" s="3">
        <v>4.78</v>
      </c>
      <c r="E19" s="7">
        <f>D19*F15*G15</f>
        <v>38637.696000000004</v>
      </c>
      <c r="G19" s="15"/>
    </row>
    <row r="20" spans="1:7" x14ac:dyDescent="0.25">
      <c r="A20" s="6" t="s">
        <v>42</v>
      </c>
      <c r="B20" s="8" t="s">
        <v>94</v>
      </c>
      <c r="C20" s="3" t="s">
        <v>26</v>
      </c>
      <c r="D20" s="3"/>
      <c r="E20" s="94">
        <v>-2887.38</v>
      </c>
      <c r="G20" s="15"/>
    </row>
    <row r="21" spans="1:7" x14ac:dyDescent="0.25">
      <c r="A21" s="6" t="s">
        <v>43</v>
      </c>
      <c r="B21" s="8" t="s">
        <v>94</v>
      </c>
      <c r="C21" s="3" t="s">
        <v>26</v>
      </c>
      <c r="D21" s="3"/>
      <c r="E21" s="7">
        <f>6726.85</f>
        <v>6726.85</v>
      </c>
      <c r="G21" s="15"/>
    </row>
    <row r="22" spans="1:7" x14ac:dyDescent="0.25">
      <c r="A22" s="6" t="s">
        <v>35</v>
      </c>
      <c r="B22" s="8" t="s">
        <v>94</v>
      </c>
      <c r="C22" s="3" t="s">
        <v>26</v>
      </c>
      <c r="D22" s="3"/>
      <c r="E22" s="7">
        <f>3571.36+72.72</f>
        <v>3644.08</v>
      </c>
      <c r="G22" s="15"/>
    </row>
    <row r="23" spans="1:7" x14ac:dyDescent="0.25">
      <c r="A23" s="6" t="s">
        <v>44</v>
      </c>
      <c r="B23" s="8" t="s">
        <v>94</v>
      </c>
      <c r="C23" s="3" t="s">
        <v>26</v>
      </c>
      <c r="D23" s="3"/>
      <c r="E23" s="7">
        <v>4062.24</v>
      </c>
      <c r="G23" s="15"/>
    </row>
    <row r="24" spans="1:7" ht="15.6" x14ac:dyDescent="0.25">
      <c r="A24" s="6" t="s">
        <v>27</v>
      </c>
      <c r="B24" s="8" t="s">
        <v>94</v>
      </c>
      <c r="C24" s="3" t="s">
        <v>26</v>
      </c>
      <c r="D24" s="20"/>
      <c r="E24" s="7">
        <f>5117.21+6.85</f>
        <v>5124.0600000000004</v>
      </c>
      <c r="G24" s="15"/>
    </row>
    <row r="25" spans="1:7" x14ac:dyDescent="0.25">
      <c r="A25" s="45" t="s">
        <v>86</v>
      </c>
      <c r="B25" s="16" t="s">
        <v>92</v>
      </c>
      <c r="C25" s="3" t="s">
        <v>26</v>
      </c>
      <c r="D25" s="46">
        <v>2</v>
      </c>
      <c r="E25" s="7">
        <f>D25*206.95</f>
        <v>413.9</v>
      </c>
      <c r="G25" s="15"/>
    </row>
    <row r="26" spans="1:7" x14ac:dyDescent="0.25">
      <c r="A26" s="17" t="s">
        <v>87</v>
      </c>
      <c r="B26" s="16" t="s">
        <v>92</v>
      </c>
      <c r="C26" s="3" t="s">
        <v>26</v>
      </c>
      <c r="D26" s="16">
        <v>2</v>
      </c>
      <c r="E26" s="7">
        <f t="shared" ref="E26:E30" si="0">D26*206.95</f>
        <v>413.9</v>
      </c>
      <c r="G26" s="15"/>
    </row>
    <row r="27" spans="1:7" x14ac:dyDescent="0.25">
      <c r="A27" s="17" t="s">
        <v>88</v>
      </c>
      <c r="B27" s="16" t="s">
        <v>92</v>
      </c>
      <c r="C27" s="3" t="s">
        <v>45</v>
      </c>
      <c r="D27" s="16">
        <v>4</v>
      </c>
      <c r="E27" s="7">
        <f t="shared" si="0"/>
        <v>827.8</v>
      </c>
      <c r="G27" s="15"/>
    </row>
    <row r="28" spans="1:7" x14ac:dyDescent="0.25">
      <c r="A28" s="17" t="s">
        <v>89</v>
      </c>
      <c r="B28" s="16" t="s">
        <v>92</v>
      </c>
      <c r="C28" s="3" t="s">
        <v>45</v>
      </c>
      <c r="D28" s="16">
        <v>3.5</v>
      </c>
      <c r="E28" s="7">
        <f t="shared" si="0"/>
        <v>724.32499999999993</v>
      </c>
      <c r="G28" s="15"/>
    </row>
    <row r="29" spans="1:7" ht="27.6" x14ac:dyDescent="0.25">
      <c r="A29" s="61" t="s">
        <v>90</v>
      </c>
      <c r="B29" s="16" t="s">
        <v>92</v>
      </c>
      <c r="C29" s="3" t="s">
        <v>26</v>
      </c>
      <c r="D29" s="62">
        <v>1</v>
      </c>
      <c r="E29" s="7">
        <f t="shared" si="0"/>
        <v>206.95</v>
      </c>
      <c r="G29" s="15"/>
    </row>
    <row r="30" spans="1:7" x14ac:dyDescent="0.25">
      <c r="A30" s="17" t="s">
        <v>91</v>
      </c>
      <c r="B30" s="16" t="s">
        <v>93</v>
      </c>
      <c r="C30" s="3" t="s">
        <v>45</v>
      </c>
      <c r="D30" s="16">
        <v>4</v>
      </c>
      <c r="E30" s="7">
        <f t="shared" si="0"/>
        <v>827.8</v>
      </c>
      <c r="G30" s="15"/>
    </row>
    <row r="31" spans="1:7" x14ac:dyDescent="0.25">
      <c r="A31" s="9" t="s">
        <v>28</v>
      </c>
      <c r="B31" s="10"/>
      <c r="C31" s="11"/>
      <c r="D31" s="33">
        <f>SUM(D25:D30)</f>
        <v>16.5</v>
      </c>
      <c r="E31" s="12">
        <f>SUM(E17:E30)</f>
        <v>167525.97499999998</v>
      </c>
    </row>
    <row r="32" spans="1:7" ht="10.199999999999999" customHeight="1" x14ac:dyDescent="0.25"/>
    <row r="33" spans="1:5" ht="30.6" customHeight="1" x14ac:dyDescent="0.25">
      <c r="A33" s="58" t="s">
        <v>132</v>
      </c>
      <c r="B33" s="58"/>
      <c r="C33" s="58"/>
      <c r="D33" s="58"/>
      <c r="E33" s="58"/>
    </row>
    <row r="34" spans="1:5" ht="27.6" customHeight="1" x14ac:dyDescent="0.25">
      <c r="A34" s="49" t="s">
        <v>16</v>
      </c>
      <c r="B34" s="49"/>
      <c r="C34" s="49"/>
      <c r="D34" s="49"/>
      <c r="E34" s="49"/>
    </row>
    <row r="35" spans="1:5" ht="22.8" customHeight="1" x14ac:dyDescent="0.25">
      <c r="A35" s="49" t="s">
        <v>15</v>
      </c>
      <c r="B35" s="49"/>
      <c r="C35" s="49"/>
      <c r="D35" s="49"/>
      <c r="E35" s="49"/>
    </row>
    <row r="36" spans="1:5" x14ac:dyDescent="0.25">
      <c r="A36" s="49" t="s">
        <v>31</v>
      </c>
      <c r="B36" s="49"/>
      <c r="C36" s="49"/>
      <c r="D36" s="49"/>
      <c r="E36" s="49"/>
    </row>
    <row r="37" spans="1:5" x14ac:dyDescent="0.25">
      <c r="A37" s="59" t="s">
        <v>4</v>
      </c>
      <c r="B37" s="59"/>
      <c r="C37" s="59"/>
      <c r="D37" s="59"/>
      <c r="E37" s="59"/>
    </row>
    <row r="38" spans="1:5" x14ac:dyDescent="0.25">
      <c r="A38" s="60" t="s">
        <v>29</v>
      </c>
      <c r="B38" s="60"/>
      <c r="C38" s="60"/>
      <c r="D38" s="60"/>
      <c r="E38" s="60"/>
    </row>
    <row r="39" spans="1:5" x14ac:dyDescent="0.25">
      <c r="B39" s="56" t="s">
        <v>14</v>
      </c>
      <c r="C39" s="56"/>
      <c r="D39" s="56"/>
      <c r="E39" s="5" t="s">
        <v>5</v>
      </c>
    </row>
    <row r="40" spans="1:5" x14ac:dyDescent="0.25">
      <c r="A40" s="48"/>
      <c r="B40" s="48"/>
      <c r="C40" s="48"/>
      <c r="D40" s="48"/>
      <c r="E40" s="48"/>
    </row>
    <row r="41" spans="1:5" x14ac:dyDescent="0.25">
      <c r="A41" s="60" t="s">
        <v>30</v>
      </c>
      <c r="B41" s="60"/>
      <c r="C41" s="60"/>
      <c r="D41" s="60"/>
      <c r="E41" s="60"/>
    </row>
    <row r="42" spans="1:5" x14ac:dyDescent="0.25">
      <c r="B42" s="56" t="s">
        <v>14</v>
      </c>
      <c r="C42" s="56"/>
      <c r="D42" s="56"/>
      <c r="E42" s="5" t="s">
        <v>5</v>
      </c>
    </row>
    <row r="43" spans="1:5" x14ac:dyDescent="0.25">
      <c r="A43" s="2" t="s">
        <v>36</v>
      </c>
    </row>
    <row r="44" spans="1:5" x14ac:dyDescent="0.25">
      <c r="A44" s="13" t="s">
        <v>32</v>
      </c>
    </row>
    <row r="45" spans="1:5" ht="16.2" customHeight="1" x14ac:dyDescent="0.25">
      <c r="A45" s="13" t="s">
        <v>39</v>
      </c>
      <c r="B45" s="28">
        <f>'3кв'!B52</f>
        <v>24207.948333333421</v>
      </c>
    </row>
    <row r="46" spans="1:5" ht="27.6" x14ac:dyDescent="0.25">
      <c r="A46" s="47" t="s">
        <v>95</v>
      </c>
      <c r="B46" s="29"/>
    </row>
    <row r="47" spans="1:5" x14ac:dyDescent="0.25">
      <c r="A47" s="2" t="s">
        <v>33</v>
      </c>
      <c r="B47" s="29">
        <v>165584.68</v>
      </c>
    </row>
    <row r="48" spans="1:5" x14ac:dyDescent="0.25">
      <c r="A48" s="2" t="s">
        <v>60</v>
      </c>
      <c r="B48" s="29">
        <v>1050</v>
      </c>
    </row>
    <row r="49" spans="1:5" x14ac:dyDescent="0.25">
      <c r="A49" s="2" t="s">
        <v>48</v>
      </c>
      <c r="B49" s="36">
        <f>3*300</f>
        <v>900</v>
      </c>
    </row>
    <row r="50" spans="1:5" x14ac:dyDescent="0.25">
      <c r="A50" s="2" t="s">
        <v>61</v>
      </c>
      <c r="B50" s="36">
        <f>3*200</f>
        <v>600</v>
      </c>
    </row>
    <row r="51" spans="1:5" ht="27.6" x14ac:dyDescent="0.25">
      <c r="A51" s="47" t="s">
        <v>37</v>
      </c>
      <c r="B51" s="30">
        <f>E31</f>
        <v>167525.97499999998</v>
      </c>
    </row>
    <row r="52" spans="1:5" x14ac:dyDescent="0.25">
      <c r="A52" s="14" t="s">
        <v>34</v>
      </c>
      <c r="B52" s="31">
        <f>B45+B47+B48+B49+B50-B51</f>
        <v>24816.653333333437</v>
      </c>
    </row>
    <row r="55" spans="1:5" x14ac:dyDescent="0.25">
      <c r="A55" s="21"/>
      <c r="B55" s="22"/>
      <c r="C55" s="23"/>
      <c r="D55" s="22"/>
      <c r="E55" s="24"/>
    </row>
    <row r="56" spans="1:5" x14ac:dyDescent="0.25">
      <c r="A56" s="21"/>
      <c r="B56" s="22"/>
      <c r="C56" s="23"/>
      <c r="D56" s="22"/>
      <c r="E56" s="24"/>
    </row>
    <row r="57" spans="1:5" x14ac:dyDescent="0.25">
      <c r="A57" s="21"/>
      <c r="B57" s="22"/>
      <c r="C57" s="23"/>
      <c r="D57" s="22"/>
      <c r="E57" s="24"/>
    </row>
    <row r="58" spans="1:5" x14ac:dyDescent="0.25">
      <c r="A58" s="21"/>
      <c r="B58" s="22"/>
      <c r="C58" s="23"/>
      <c r="D58" s="22"/>
      <c r="E58" s="24"/>
    </row>
    <row r="59" spans="1:5" ht="14.4" x14ac:dyDescent="0.3">
      <c r="A59" s="25"/>
      <c r="B59" s="26"/>
      <c r="C59" s="22"/>
      <c r="D59" s="26"/>
      <c r="E59" s="24"/>
    </row>
    <row r="60" spans="1:5" x14ac:dyDescent="0.25">
      <c r="A60" s="27"/>
      <c r="B60" s="26"/>
      <c r="C60" s="22"/>
      <c r="D60" s="26"/>
      <c r="E60" s="24"/>
    </row>
    <row r="61" spans="1:5" x14ac:dyDescent="0.25">
      <c r="A61" s="27"/>
      <c r="B61" s="26"/>
      <c r="C61" s="22"/>
      <c r="D61" s="26"/>
      <c r="E61" s="24"/>
    </row>
    <row r="62" spans="1:5" x14ac:dyDescent="0.25">
      <c r="A62" s="27"/>
      <c r="B62" s="26"/>
      <c r="C62" s="22"/>
      <c r="D62" s="26"/>
      <c r="E62" s="24"/>
    </row>
    <row r="63" spans="1:5" x14ac:dyDescent="0.25">
      <c r="A63" s="27"/>
      <c r="B63" s="26"/>
      <c r="C63" s="22"/>
      <c r="D63" s="26"/>
      <c r="E63" s="24"/>
    </row>
    <row r="64" spans="1:5" x14ac:dyDescent="0.25">
      <c r="A64" s="27"/>
      <c r="B64" s="26"/>
      <c r="C64" s="22"/>
      <c r="D64" s="26"/>
      <c r="E64" s="24"/>
    </row>
    <row r="65" spans="1:5" x14ac:dyDescent="0.25">
      <c r="A65" s="27"/>
      <c r="B65" s="26"/>
      <c r="C65" s="22"/>
      <c r="D65" s="26"/>
      <c r="E65" s="24"/>
    </row>
    <row r="66" spans="1:5" x14ac:dyDescent="0.25">
      <c r="A66" s="27"/>
      <c r="B66" s="26"/>
      <c r="C66" s="22"/>
      <c r="D66" s="26"/>
      <c r="E66" s="24"/>
    </row>
    <row r="67" spans="1:5" x14ac:dyDescent="0.25">
      <c r="A67" s="27"/>
      <c r="B67" s="26"/>
      <c r="C67" s="22"/>
      <c r="D67" s="26"/>
      <c r="E67" s="24"/>
    </row>
    <row r="68" spans="1:5" x14ac:dyDescent="0.25">
      <c r="A68" s="27"/>
      <c r="B68" s="26"/>
      <c r="C68" s="22"/>
      <c r="D68" s="26"/>
      <c r="E68" s="24"/>
    </row>
    <row r="69" spans="1:5" x14ac:dyDescent="0.25">
      <c r="A69" s="27"/>
      <c r="B69" s="26"/>
      <c r="C69" s="22"/>
      <c r="D69" s="26"/>
      <c r="E69" s="24"/>
    </row>
    <row r="70" spans="1:5" x14ac:dyDescent="0.25">
      <c r="A70" s="27"/>
      <c r="B70" s="26"/>
      <c r="C70" s="22"/>
      <c r="D70" s="26"/>
      <c r="E70" s="24"/>
    </row>
  </sheetData>
  <mergeCells count="23">
    <mergeCell ref="A36:E36"/>
    <mergeCell ref="A37:E37"/>
    <mergeCell ref="A38:E38"/>
    <mergeCell ref="B39:D39"/>
    <mergeCell ref="A41:E41"/>
    <mergeCell ref="B42:D42"/>
    <mergeCell ref="A13:E13"/>
    <mergeCell ref="A14:E14"/>
    <mergeCell ref="A15:E15"/>
    <mergeCell ref="A33:E33"/>
    <mergeCell ref="A34:E34"/>
    <mergeCell ref="A35:E35"/>
    <mergeCell ref="A7:E7"/>
    <mergeCell ref="A8:E8"/>
    <mergeCell ref="A9:E9"/>
    <mergeCell ref="A10:E10"/>
    <mergeCell ref="A11:E11"/>
    <mergeCell ref="A12:E12"/>
    <mergeCell ref="A1:E1"/>
    <mergeCell ref="A2:E2"/>
    <mergeCell ref="A3:E3"/>
    <mergeCell ref="A5:E5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6" orientation="portrait" r:id="rId1"/>
  <rowBreaks count="1" manualBreakCount="1">
    <brk id="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view="pageBreakPreview" topLeftCell="A25" zoomScaleNormal="100" zoomScaleSheetLayoutView="100" workbookViewId="0">
      <selection activeCell="B35" sqref="B35"/>
    </sheetView>
  </sheetViews>
  <sheetFormatPr defaultRowHeight="14.4" x14ac:dyDescent="0.3"/>
  <cols>
    <col min="1" max="1" width="10.5546875" customWidth="1"/>
    <col min="2" max="2" width="54.33203125" customWidth="1"/>
    <col min="3" max="3" width="15.33203125" customWidth="1"/>
    <col min="4" max="4" width="15.6640625" customWidth="1"/>
    <col min="5" max="5" width="14.6640625" customWidth="1"/>
    <col min="6" max="6" width="12.44140625" customWidth="1"/>
    <col min="7" max="7" width="12" customWidth="1"/>
    <col min="8" max="8" width="13.5546875" customWidth="1"/>
  </cols>
  <sheetData>
    <row r="1" spans="1:4" ht="15.6" x14ac:dyDescent="0.3">
      <c r="A1" s="67" t="s">
        <v>98</v>
      </c>
      <c r="B1" s="67"/>
      <c r="C1" s="67"/>
      <c r="D1" s="68"/>
    </row>
    <row r="2" spans="1:4" ht="15.6" x14ac:dyDescent="0.3">
      <c r="A2" s="69" t="s">
        <v>99</v>
      </c>
      <c r="B2" s="69"/>
      <c r="C2" s="69"/>
      <c r="D2" s="1"/>
    </row>
    <row r="3" spans="1:4" ht="15.6" x14ac:dyDescent="0.3">
      <c r="A3" s="69" t="s">
        <v>100</v>
      </c>
      <c r="B3" s="69"/>
      <c r="C3" s="69"/>
      <c r="D3" s="1"/>
    </row>
    <row r="4" spans="1:4" ht="15.6" x14ac:dyDescent="0.3">
      <c r="A4" s="67" t="s">
        <v>125</v>
      </c>
      <c r="B4" s="67"/>
      <c r="C4" s="67"/>
      <c r="D4" s="68"/>
    </row>
    <row r="5" spans="1:4" ht="7.8" customHeight="1" x14ac:dyDescent="0.3">
      <c r="A5" s="70"/>
      <c r="B5" s="70"/>
      <c r="C5" s="70"/>
      <c r="D5" s="1"/>
    </row>
    <row r="6" spans="1:4" ht="15.6" x14ac:dyDescent="0.3">
      <c r="A6" s="1"/>
      <c r="B6" s="71" t="s">
        <v>101</v>
      </c>
      <c r="C6" s="72">
        <f>'1кв'!B43</f>
        <v>-1297.4100000000001</v>
      </c>
      <c r="D6" s="73"/>
    </row>
    <row r="7" spans="1:4" ht="15.6" x14ac:dyDescent="0.3">
      <c r="A7" s="74" t="s">
        <v>102</v>
      </c>
      <c r="B7" s="71" t="s">
        <v>126</v>
      </c>
      <c r="C7" s="72"/>
      <c r="D7" s="73"/>
    </row>
    <row r="8" spans="1:4" ht="15.6" x14ac:dyDescent="0.3">
      <c r="A8" s="1"/>
      <c r="B8" s="75" t="s">
        <v>103</v>
      </c>
      <c r="C8" s="72"/>
      <c r="D8" s="73"/>
    </row>
    <row r="9" spans="1:4" ht="15.6" x14ac:dyDescent="0.3">
      <c r="A9" s="1"/>
      <c r="B9" s="76" t="s">
        <v>127</v>
      </c>
      <c r="C9" s="72"/>
      <c r="D9" s="73"/>
    </row>
    <row r="10" spans="1:4" ht="15.6" x14ac:dyDescent="0.3">
      <c r="A10" s="1"/>
      <c r="B10" s="76" t="s">
        <v>128</v>
      </c>
      <c r="C10" s="72"/>
      <c r="D10" s="73"/>
    </row>
    <row r="11" spans="1:4" ht="15.6" x14ac:dyDescent="0.3">
      <c r="A11" s="1"/>
      <c r="B11" s="76" t="s">
        <v>104</v>
      </c>
      <c r="C11" s="72"/>
      <c r="D11" s="73"/>
    </row>
    <row r="12" spans="1:4" x14ac:dyDescent="0.3">
      <c r="B12" s="76" t="s">
        <v>129</v>
      </c>
      <c r="C12" s="77"/>
      <c r="D12" s="78"/>
    </row>
    <row r="13" spans="1:4" ht="15.6" x14ac:dyDescent="0.3">
      <c r="A13" s="74"/>
      <c r="B13" s="79" t="s">
        <v>105</v>
      </c>
      <c r="C13" s="77">
        <f>'1кв'!B45+'2кв'!B45+'3кв'!B47+'4кв'!B47</f>
        <v>707164.13000000012</v>
      </c>
      <c r="D13" s="78"/>
    </row>
    <row r="14" spans="1:4" ht="15.6" x14ac:dyDescent="0.3">
      <c r="A14" s="74"/>
      <c r="B14" s="80" t="s">
        <v>106</v>
      </c>
      <c r="C14" s="77">
        <f>'1кв'!B46+'2кв'!B46+'3кв'!B48+'4кв'!B48</f>
        <v>4200</v>
      </c>
      <c r="D14" s="78"/>
    </row>
    <row r="15" spans="1:4" ht="15.6" x14ac:dyDescent="0.3">
      <c r="A15" s="37"/>
      <c r="B15" s="80" t="s">
        <v>107</v>
      </c>
      <c r="C15" s="77">
        <f>'1кв'!B47+'2кв'!B47+'3кв'!B49+'4кв'!B49</f>
        <v>3300</v>
      </c>
      <c r="D15" s="73"/>
    </row>
    <row r="16" spans="1:4" ht="15.6" x14ac:dyDescent="0.3">
      <c r="A16" s="37"/>
      <c r="B16" s="80" t="s">
        <v>108</v>
      </c>
      <c r="C16" s="77">
        <f>'1кв'!B48+'2кв'!B48+'3кв'!B50+'4кв'!B50</f>
        <v>3500</v>
      </c>
      <c r="D16" s="73"/>
    </row>
    <row r="17" spans="1:5" ht="15.6" x14ac:dyDescent="0.3">
      <c r="A17" s="1"/>
      <c r="B17" s="81" t="s">
        <v>109</v>
      </c>
      <c r="C17" s="82">
        <f>SUM(C12:C16)</f>
        <v>718164.13000000012</v>
      </c>
      <c r="D17" s="83"/>
    </row>
    <row r="18" spans="1:5" ht="15.6" x14ac:dyDescent="0.3">
      <c r="A18" s="1"/>
      <c r="B18" s="84"/>
      <c r="C18" s="82"/>
      <c r="D18" s="83"/>
    </row>
    <row r="19" spans="1:5" ht="15.6" x14ac:dyDescent="0.3">
      <c r="A19" s="1" t="s">
        <v>110</v>
      </c>
      <c r="B19" s="80" t="s">
        <v>111</v>
      </c>
      <c r="C19" s="77">
        <f>'1кв'!E17+'2кв'!E17+'3кв'!E17+'4кв'!E17</f>
        <v>395430.14400000003</v>
      </c>
      <c r="D19" s="83"/>
    </row>
    <row r="20" spans="1:5" ht="39.6" x14ac:dyDescent="0.3">
      <c r="A20" s="1"/>
      <c r="B20" s="76" t="s">
        <v>64</v>
      </c>
      <c r="C20" s="77">
        <f>'1кв'!E18+'2кв'!E18+'3кв'!E18+'4кв'!E18</f>
        <v>15877.95</v>
      </c>
      <c r="D20" s="83"/>
      <c r="E20" s="85"/>
    </row>
    <row r="21" spans="1:5" ht="15.6" x14ac:dyDescent="0.3">
      <c r="A21" s="1"/>
      <c r="B21" s="6" t="s">
        <v>130</v>
      </c>
      <c r="C21" s="77">
        <f>'1кв'!E19+'2кв'!E19</f>
        <v>6628.2240000000002</v>
      </c>
      <c r="D21" s="83"/>
      <c r="E21" s="85"/>
    </row>
    <row r="22" spans="1:5" ht="15.6" x14ac:dyDescent="0.3">
      <c r="A22" s="1"/>
      <c r="B22" s="76" t="s">
        <v>41</v>
      </c>
      <c r="C22" s="77">
        <f>'1кв'!E20+'2кв'!E20+'3кв'!E19+'4кв'!E19</f>
        <v>151640.83199999999</v>
      </c>
      <c r="D22" s="83"/>
      <c r="E22" s="85"/>
    </row>
    <row r="23" spans="1:5" ht="15.6" x14ac:dyDescent="0.3">
      <c r="B23" s="76" t="s">
        <v>113</v>
      </c>
      <c r="C23" s="77">
        <f>'1кв'!E21+'2кв'!E21+'3кв'!E20+'4кв'!E20</f>
        <v>-2887.38</v>
      </c>
      <c r="D23" s="83"/>
    </row>
    <row r="24" spans="1:5" ht="15.6" x14ac:dyDescent="0.3">
      <c r="B24" s="76" t="s">
        <v>112</v>
      </c>
      <c r="C24" s="77">
        <f>'1кв'!E22+'2кв'!E22+'3кв'!E21+'4кв'!E21</f>
        <v>68411.040000000008</v>
      </c>
      <c r="D24" s="83"/>
    </row>
    <row r="25" spans="1:5" ht="15.6" x14ac:dyDescent="0.3">
      <c r="B25" s="76" t="s">
        <v>114</v>
      </c>
      <c r="C25" s="77">
        <f>'1кв'!E23+'2кв'!E23+'3кв'!E22+'4кв'!E22</f>
        <v>13252.24</v>
      </c>
      <c r="D25" s="83"/>
    </row>
    <row r="26" spans="1:5" ht="15.6" x14ac:dyDescent="0.3">
      <c r="A26" s="1"/>
      <c r="B26" s="76" t="s">
        <v>115</v>
      </c>
      <c r="C26" s="77">
        <f>'1кв'!E24+'2кв'!E24+'3кв'!E23+'4кв'!E23</f>
        <v>15815.519999999999</v>
      </c>
      <c r="D26" s="83"/>
    </row>
    <row r="27" spans="1:5" ht="15.6" x14ac:dyDescent="0.3">
      <c r="A27" s="1"/>
      <c r="B27" s="86" t="s">
        <v>27</v>
      </c>
      <c r="C27" s="77">
        <f>'1кв'!E25+'2кв'!E25+'3кв'!E24+'4кв'!E24</f>
        <v>9037.9700000000012</v>
      </c>
      <c r="D27" s="83"/>
    </row>
    <row r="28" spans="1:5" ht="15.6" x14ac:dyDescent="0.3">
      <c r="A28" s="1"/>
      <c r="B28" s="87" t="s">
        <v>131</v>
      </c>
      <c r="C28" s="88">
        <f>19.9*197.1+28.6*206.95</f>
        <v>9841.06</v>
      </c>
      <c r="D28" s="83"/>
    </row>
    <row r="29" spans="1:5" ht="15.6" x14ac:dyDescent="0.3">
      <c r="A29" s="1"/>
      <c r="B29" s="89" t="s">
        <v>116</v>
      </c>
      <c r="C29" s="88">
        <f>SUM(C30:C32)</f>
        <v>9002.4666666666672</v>
      </c>
      <c r="D29" s="83"/>
    </row>
    <row r="30" spans="1:5" ht="15.6" x14ac:dyDescent="0.3">
      <c r="A30" s="1"/>
      <c r="B30" s="17" t="s">
        <v>76</v>
      </c>
      <c r="C30" s="7">
        <v>1096.8</v>
      </c>
      <c r="D30" s="83"/>
    </row>
    <row r="31" spans="1:5" ht="15.6" x14ac:dyDescent="0.3">
      <c r="A31" s="1"/>
      <c r="B31" s="17" t="s">
        <v>83</v>
      </c>
      <c r="C31" s="7">
        <f>16718/3</f>
        <v>5572.666666666667</v>
      </c>
      <c r="D31" s="83"/>
    </row>
    <row r="32" spans="1:5" ht="15.6" x14ac:dyDescent="0.3">
      <c r="A32" s="1"/>
      <c r="B32" s="17" t="s">
        <v>78</v>
      </c>
      <c r="C32" s="90">
        <f>'3кв'!E29</f>
        <v>2333</v>
      </c>
      <c r="D32" s="83"/>
    </row>
    <row r="33" spans="1:6" ht="15.6" x14ac:dyDescent="0.3">
      <c r="A33" s="1"/>
      <c r="B33" s="81" t="s">
        <v>117</v>
      </c>
      <c r="C33" s="91">
        <f>SUM(C19:C29)</f>
        <v>692050.06666666677</v>
      </c>
      <c r="D33" s="83"/>
      <c r="E33" s="85"/>
      <c r="F33" s="85"/>
    </row>
    <row r="34" spans="1:6" ht="15.6" x14ac:dyDescent="0.3">
      <c r="A34" s="1"/>
      <c r="B34" s="92" t="s">
        <v>118</v>
      </c>
      <c r="C34" s="91">
        <f>C6+C17-C33</f>
        <v>24816.653333333321</v>
      </c>
      <c r="D34" s="83"/>
    </row>
    <row r="35" spans="1:6" ht="15.6" x14ac:dyDescent="0.3">
      <c r="A35" s="1"/>
      <c r="B35" s="74"/>
      <c r="C35" s="74"/>
      <c r="D35" s="83"/>
    </row>
    <row r="36" spans="1:6" ht="15.6" x14ac:dyDescent="0.3">
      <c r="A36" s="74" t="s">
        <v>119</v>
      </c>
      <c r="C36" s="74"/>
      <c r="D36" s="83"/>
    </row>
    <row r="37" spans="1:6" ht="15.6" x14ac:dyDescent="0.3">
      <c r="A37" s="1"/>
      <c r="B37" s="74"/>
      <c r="C37" s="74"/>
      <c r="D37" s="83"/>
    </row>
    <row r="38" spans="1:6" ht="15.6" x14ac:dyDescent="0.3">
      <c r="A38" s="1" t="s">
        <v>120</v>
      </c>
      <c r="B38" s="74" t="s">
        <v>121</v>
      </c>
      <c r="C38" s="74"/>
      <c r="D38" s="83"/>
    </row>
    <row r="39" spans="1:6" ht="15.6" x14ac:dyDescent="0.3">
      <c r="A39" s="1"/>
      <c r="B39" s="74" t="s">
        <v>122</v>
      </c>
      <c r="C39" s="74"/>
      <c r="D39" s="83"/>
    </row>
    <row r="40" spans="1:6" ht="15.6" x14ac:dyDescent="0.3">
      <c r="A40" s="1"/>
      <c r="B40" s="74" t="s">
        <v>123</v>
      </c>
      <c r="C40" s="74"/>
      <c r="D40" s="83"/>
    </row>
    <row r="41" spans="1:6" ht="15.6" x14ac:dyDescent="0.3">
      <c r="A41" s="1"/>
      <c r="B41" s="74"/>
      <c r="C41" s="74"/>
      <c r="D41" s="83"/>
    </row>
    <row r="42" spans="1:6" ht="15.6" x14ac:dyDescent="0.3">
      <c r="A42" s="93" t="s">
        <v>124</v>
      </c>
      <c r="B42" s="93"/>
      <c r="C42" s="93"/>
      <c r="D42" s="83"/>
    </row>
    <row r="43" spans="1:6" ht="15.6" x14ac:dyDescent="0.3">
      <c r="A43" s="1"/>
      <c r="B43" s="74"/>
      <c r="C43" s="74"/>
      <c r="D43" s="83"/>
    </row>
    <row r="44" spans="1:6" ht="15.6" x14ac:dyDescent="0.3">
      <c r="A44" s="1"/>
      <c r="B44" s="74"/>
      <c r="C44" s="74"/>
      <c r="D44" s="83"/>
    </row>
  </sheetData>
  <mergeCells count="5"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2021-03-10T13:37:02Z</dcterms:modified>
</cp:coreProperties>
</file>