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8" windowWidth="14808" windowHeight="7956" activeTab="3"/>
  </bookViews>
  <sheets>
    <sheet name="1кв" sheetId="13" r:id="rId1"/>
    <sheet name="2кв" sheetId="14" r:id="rId2"/>
    <sheet name="3кв" sheetId="15" r:id="rId3"/>
    <sheet name="4кв" sheetId="16" r:id="rId4"/>
    <sheet name="отчет" sheetId="17" r:id="rId5"/>
  </sheets>
  <definedNames>
    <definedName name="_xlnm.Print_Area" localSheetId="0">'1кв'!$A$1:$E$64</definedName>
    <definedName name="_xlnm.Print_Area" localSheetId="1">'2кв'!$A$1:$E$56</definedName>
    <definedName name="_xlnm.Print_Area" localSheetId="2">'3кв'!$A$1:$E$64</definedName>
    <definedName name="_xlnm.Print_Area" localSheetId="3">'4кв'!$A$1:$E$63</definedName>
    <definedName name="_xlnm.Print_Area" localSheetId="4">отчет!$A$1:$C$49</definedName>
  </definedNames>
  <calcPr calcId="145621"/>
</workbook>
</file>

<file path=xl/calcChain.xml><?xml version="1.0" encoding="utf-8"?>
<calcChain xmlns="http://schemas.openxmlformats.org/spreadsheetml/2006/main">
  <c r="C28" i="17" l="1"/>
  <c r="D39" i="13"/>
  <c r="C29" i="17"/>
  <c r="C39" i="17"/>
  <c r="C38" i="17" l="1"/>
  <c r="B55" i="16"/>
  <c r="C21" i="17"/>
  <c r="C22" i="17"/>
  <c r="C23" i="17"/>
  <c r="C24" i="17"/>
  <c r="C25" i="17"/>
  <c r="C26" i="17"/>
  <c r="C27" i="17"/>
  <c r="C37" i="17"/>
  <c r="C33" i="17"/>
  <c r="C32" i="17"/>
  <c r="C31" i="17"/>
  <c r="C30" i="17"/>
  <c r="C14" i="17"/>
  <c r="C15" i="17"/>
  <c r="C16" i="17"/>
  <c r="C17" i="17"/>
  <c r="C13" i="17"/>
  <c r="C20" i="17"/>
  <c r="C6" i="17"/>
  <c r="E31" i="16"/>
  <c r="E35" i="16"/>
  <c r="E37" i="16"/>
  <c r="B61" i="16"/>
  <c r="B60" i="16"/>
  <c r="B59" i="16"/>
  <c r="E30" i="16"/>
  <c r="E24" i="16"/>
  <c r="E23" i="16"/>
  <c r="E22" i="16"/>
  <c r="E38" i="16" s="1"/>
  <c r="B62" i="16" s="1"/>
  <c r="F20" i="16"/>
  <c r="C18" i="17" l="1"/>
  <c r="C40" i="17"/>
  <c r="B63" i="16"/>
  <c r="B64" i="15"/>
  <c r="B62" i="15"/>
  <c r="B64" i="13"/>
  <c r="B56" i="15"/>
  <c r="E39" i="15"/>
  <c r="E29" i="15"/>
  <c r="E31" i="15"/>
  <c r="E32" i="15"/>
  <c r="E36" i="15"/>
  <c r="E37" i="15"/>
  <c r="E30" i="15"/>
  <c r="C41" i="17" l="1"/>
  <c r="B61" i="15"/>
  <c r="B60" i="15"/>
  <c r="E23" i="15"/>
  <c r="F20" i="15"/>
  <c r="E24" i="15" s="1"/>
  <c r="E22" i="15" l="1"/>
  <c r="B63" i="15" s="1"/>
  <c r="B54" i="14"/>
  <c r="B48" i="14"/>
  <c r="E31" i="14"/>
  <c r="E23" i="14"/>
  <c r="B53" i="14"/>
  <c r="B52" i="14"/>
  <c r="E30" i="14"/>
  <c r="D22" i="14"/>
  <c r="F20" i="14"/>
  <c r="E24" i="14" s="1"/>
  <c r="E22" i="14" l="1"/>
  <c r="B55" i="14" s="1"/>
  <c r="B56" i="14" s="1"/>
  <c r="E38" i="13"/>
  <c r="B61" i="13" l="1"/>
  <c r="E31" i="13"/>
  <c r="E33" i="13"/>
  <c r="E34" i="13"/>
  <c r="E35" i="13"/>
  <c r="E36" i="13"/>
  <c r="E37" i="13"/>
  <c r="E30" i="13"/>
  <c r="D22" i="13" l="1"/>
  <c r="B60" i="13" l="1"/>
  <c r="F20" i="13"/>
  <c r="E24" i="13" s="1"/>
  <c r="E22" i="13" l="1"/>
  <c r="E39" i="13" s="1"/>
  <c r="B63" i="13"/>
</calcChain>
</file>

<file path=xl/sharedStrings.xml><?xml version="1.0" encoding="utf-8"?>
<sst xmlns="http://schemas.openxmlformats.org/spreadsheetml/2006/main" count="420" uniqueCount="148">
  <si>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</si>
  <si>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</si>
  <si>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</si>
  <si>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</si>
  <si>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</si>
  <si>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</si>
  <si>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</si>
  <si>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</si>
  <si>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</si>
  <si>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</si>
  <si>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</si>
  <si>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</si>
  <si>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</si>
  <si>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</si>
  <si>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</si>
  <si>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</si>
  <si>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</si>
  <si>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</si>
  <si>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</si>
  <si>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</si>
  <si>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</si>
  <si>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</si>
  <si>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</si>
  <si>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</si>
  <si>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</si>
  <si>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г. Россошь, ул. Свердлова, д. 37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</si>
  <si>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Горбаневой Таисии Александровны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</si>
  <si>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№45,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№24 от 23.03.2015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</si>
  <si>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№25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</si>
  <si>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№37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</si>
  <si>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Стоимость материалов</t>
  </si>
  <si>
    <t>1 квартал</t>
  </si>
  <si>
    <t>руб.</t>
  </si>
  <si>
    <t>январь</t>
  </si>
  <si>
    <t>ч/час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</si>
  <si>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</si>
  <si>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Горбанева Т.А.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</si>
  <si>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</si>
  <si>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</si>
  <si>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Итого остаток на конец квартала </t>
  </si>
  <si>
    <t>в т.ч. Оплачено</t>
  </si>
  <si>
    <t>S дома = 4325,9+63,5 ( не жилые) = 4389,4м2</t>
  </si>
  <si>
    <t>ОДН по ХВС</t>
  </si>
  <si>
    <t>ОДН по электроэнергии</t>
  </si>
  <si>
    <t xml:space="preserve">Расходы по содержанию и тек. Ремонту </t>
  </si>
  <si>
    <t>ОДН по ГВС</t>
  </si>
  <si>
    <t>Остаток на начало квартала</t>
  </si>
  <si>
    <t>не жилые помещения библиотека</t>
  </si>
  <si>
    <t>определена приложением № 9 к договору</t>
  </si>
  <si>
    <t xml:space="preserve">Расходы по управлению МКД </t>
  </si>
  <si>
    <t>ОДН по водоотведению</t>
  </si>
  <si>
    <t>февраль</t>
  </si>
  <si>
    <t>Опиловка деревьев</t>
  </si>
  <si>
    <t>интернет ТТК</t>
  </si>
  <si>
    <t xml:space="preserve">Услуги по содержанию многоквартирного дома </t>
  </si>
  <si>
    <t>за 1 квартал 2020 года</t>
  </si>
  <si>
    <t>"31" 03   2020 г.</t>
  </si>
  <si>
    <t>Обработка подъездов хлорсодержащими растворами  протирка перил, почт.ящиков, замков ежедневно</t>
  </si>
  <si>
    <t>с 26.03 по 31.03</t>
  </si>
  <si>
    <t>Ремонт входной двери</t>
  </si>
  <si>
    <t>Реконструкция ОДПУ ХВС (смета)</t>
  </si>
  <si>
    <t>Установка байпаса на батарею кв.23</t>
  </si>
  <si>
    <t>Демонтаж крана на байпасе,установка прямого байпаса кв.29</t>
  </si>
  <si>
    <t>замена стояка ГВС кв.56,59</t>
  </si>
  <si>
    <t>Демонтаж кранов на батареях кв.17,26,30,36</t>
  </si>
  <si>
    <t>ИТОГО</t>
  </si>
  <si>
    <t>март</t>
  </si>
  <si>
    <t>Предъявлено населению 326007,76</t>
  </si>
  <si>
    <t>интернет Ростелеком</t>
  </si>
  <si>
    <t>интернет Квант-телеком</t>
  </si>
  <si>
    <t>Уборка крупногабаритного мусора в подвале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</si>
  <si>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2020г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 двести семьдесят семь тысяч  пятьдесят два рубля  70 копеек</t>
    </r>
  </si>
  <si>
    <t>за 2 квартал 2020 года</t>
  </si>
  <si>
    <t>"30" 06  2020 г.</t>
  </si>
  <si>
    <t>Обработка подъездов хлорсодержащими растворами  протирка перил, почт.ящиков, замков ежедневно, опрыскивание 1 раз в неделю</t>
  </si>
  <si>
    <t>2 квартал</t>
  </si>
  <si>
    <t>Замена крана на стояке ГВС кв.69</t>
  </si>
  <si>
    <t>май</t>
  </si>
  <si>
    <t xml:space="preserve">           2. Всего за период с "01" 04 2020 г. по "30" 06 2020 г. выполнено работ (оказано услуг) на общую сумму двести сорок шесть тысяч триста сорок девять рублей 06 копеек</t>
  </si>
  <si>
    <t>Предъявлено населению 324006,72</t>
  </si>
  <si>
    <t>за 3 квартал 2020 года</t>
  </si>
  <si>
    <t>"30" 09  2020 г.</t>
  </si>
  <si>
    <t>3 квартал</t>
  </si>
  <si>
    <t>Замена крана на стояке ХВС в подвале</t>
  </si>
  <si>
    <t>ремонт балконной плиты (кв.24)</t>
  </si>
  <si>
    <t>окраска дверей входных групп (8шт) (смета)</t>
  </si>
  <si>
    <t>окраска скамеек (смета)</t>
  </si>
  <si>
    <t>замена кранов (кв.63)</t>
  </si>
  <si>
    <t>замена крана (кв.50)</t>
  </si>
  <si>
    <t>июль</t>
  </si>
  <si>
    <t>август</t>
  </si>
  <si>
    <t>сентябрь</t>
  </si>
  <si>
    <t>Замена вычислителя ТМК на ТВ-7</t>
  </si>
  <si>
    <t>1шт, руб.</t>
  </si>
  <si>
    <t>Ремонт ограждения балкона кв.24, в т.ч. сварочные работы</t>
  </si>
  <si>
    <t>ремонт швов 14п/м (кв.85)</t>
  </si>
  <si>
    <t xml:space="preserve">           2. Всего за период с "01" 07 2020 г. по "30" 09 2020 г. выполнено работ (оказано услуг) на общую сумму триста четыре тысячи сто три рубля 64 копейки</t>
  </si>
  <si>
    <t>Предъявлено населению 298323,02</t>
  </si>
  <si>
    <t>интернет Квант-телеком с 01.01.2020</t>
  </si>
  <si>
    <t>за 4 квартал 2020 года</t>
  </si>
  <si>
    <t>"31" 12 2020 г.</t>
  </si>
  <si>
    <t>4 квартал</t>
  </si>
  <si>
    <t>регулировка отопления (кв,27), замена крана (кв.21)</t>
  </si>
  <si>
    <t>замена крана на циркуляции ГВС</t>
  </si>
  <si>
    <t>Ремонт кровли козырьков 6 шт.(смета)</t>
  </si>
  <si>
    <t>Ремонт плит козырьков снизу (смета)</t>
  </si>
  <si>
    <t>Ремонт плиты с устройством опалубки (смета)</t>
  </si>
  <si>
    <t>Замена кранов на батарее кв.21</t>
  </si>
  <si>
    <t>Замена трансформаторов тока (смета)</t>
  </si>
  <si>
    <t>Замена участка стояка ГВС в подвале</t>
  </si>
  <si>
    <t>октябрь</t>
  </si>
  <si>
    <t>ноябрь</t>
  </si>
  <si>
    <t>декабрь</t>
  </si>
  <si>
    <t>октябрь, ноябрь</t>
  </si>
  <si>
    <t>ОТЧЕТ</t>
  </si>
  <si>
    <t>О ВЫПОЛНЕННЫХ РАБОТАХ И ДВИЖЕНИИ  СРЕДСТВ</t>
  </si>
  <si>
    <t>НА ЛИЦЕВОМ СЧЕТЕ  ЗА  период  с 01.01.2020 по 31.12.2020г.</t>
  </si>
  <si>
    <t>Остаток на начало периода</t>
  </si>
  <si>
    <t xml:space="preserve">Доходы: </t>
  </si>
  <si>
    <t xml:space="preserve"> в том числе начислено:</t>
  </si>
  <si>
    <t>Оплачено в текущем периоде по квитанциям</t>
  </si>
  <si>
    <t>Интернет ТТК за размещение оборудования в МОП</t>
  </si>
  <si>
    <t>Интернет Ростелеком за размещение оборудования в МОП</t>
  </si>
  <si>
    <t>Интернет Квант-телеком за размещение оборудования в МОП</t>
  </si>
  <si>
    <t>Итого доходов</t>
  </si>
  <si>
    <t>Расходы:</t>
  </si>
  <si>
    <t xml:space="preserve">холодная вода на СОИ  </t>
  </si>
  <si>
    <t xml:space="preserve">горячая вода на СОИ  </t>
  </si>
  <si>
    <t xml:space="preserve">электроэнергия на СОИ  </t>
  </si>
  <si>
    <t xml:space="preserve">водоотведение на СОИ </t>
  </si>
  <si>
    <t>работы по договору, всего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</si>
  <si>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</si>
  <si>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</si>
  <si>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</si>
  <si>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</si>
  <si>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2020 год.</t>
  </si>
  <si>
    <t>Перечень предлагаемых работ на 20210 год.</t>
  </si>
  <si>
    <t>Предложение по структуре тарифа на 2021 год.</t>
  </si>
  <si>
    <t>Председатель совета дома_____________________________________________</t>
  </si>
  <si>
    <t>по ж.д. ул.Свердлова,37</t>
  </si>
  <si>
    <t>Начислено всего 1246488,84</t>
  </si>
  <si>
    <t>холодная вода на СОИ  - 7204,8</t>
  </si>
  <si>
    <t>горячая вода на СОИ  - 45453,66</t>
  </si>
  <si>
    <t>электроэнергия на СОИ -34678,44</t>
  </si>
  <si>
    <t>водоотведение на СОИ - 23376,72</t>
  </si>
  <si>
    <t>Оплачено по нежилым помещения Библиотека</t>
  </si>
  <si>
    <t>Непредвиденные работы 172,5 ч/ч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</si>
  <si>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2020 г</t>
    </r>
    <r>
      <rPr>
        <sz val="11"/>
        <color theme="1"/>
        <rFont val="Times New Roman"/>
        <family val="1"/>
        <charset val="204"/>
      </rPr>
      <t>. по "31</t>
    </r>
    <r>
      <rPr>
        <u/>
        <sz val="11"/>
        <color theme="1"/>
        <rFont val="Times New Roman"/>
        <family val="1"/>
        <charset val="204"/>
      </rPr>
      <t>" 12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триста шестьдесят семь тысяч сорок восемь рублей 77 копеек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</si>
</sst>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#,##0.00\ _₽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6" fillId="0" borderId="0" xfId="0" applyFont="1"/>
    <xf numFmtId="0" fontId="6" fillId="0" borderId="0" xfId="0" applyFont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3" fillId="2" borderId="0" xfId="0" applyFont="1" applyFill="1"/>
    <xf numFmtId="43" fontId="3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43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3" fontId="6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3" fontId="6" fillId="0" borderId="0" xfId="1" applyFont="1"/>
    <xf numFmtId="43" fontId="3" fillId="0" borderId="0" xfId="1" applyFont="1"/>
    <xf numFmtId="0" fontId="3" fillId="0" borderId="0" xfId="0" applyFont="1" applyAlignment="1">
      <alignment horizont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43" fontId="3" fillId="0" borderId="1" xfId="1" applyFont="1" applyBorder="1" applyAlignment="1">
      <alignment horizontal="center" vertical="center" wrapText="1"/>
    </xf>
    <xf numFmtId="0" fontId="11" fillId="0" borderId="0" xfId="0" applyFont="1"/>
    <xf numFmtId="43" fontId="6" fillId="0" borderId="0" xfId="0" applyNumberFormat="1" applyFont="1"/>
    <xf numFmtId="0" fontId="8" fillId="0" borderId="5" xfId="0" applyFont="1" applyBorder="1" applyAlignment="1">
      <alignment wrapText="1"/>
    </xf>
    <xf numFmtId="0" fontId="8" fillId="3" borderId="4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3" borderId="6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6" fillId="0" borderId="1" xfId="0" applyFont="1" applyBorder="1"/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8" fillId="3" borderId="0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8" fillId="0" borderId="6" xfId="0" applyFont="1" applyBorder="1" applyAlignment="1">
      <alignment horizontal="center"/>
    </xf>
    <xf numFmtId="0" fontId="12" fillId="0" borderId="0" xfId="0" applyFont="1"/>
    <xf numFmtId="0" fontId="10" fillId="0" borderId="0" xfId="0" applyFont="1"/>
    <xf numFmtId="4" fontId="12" fillId="0" borderId="0" xfId="0" applyNumberFormat="1" applyFont="1"/>
    <xf numFmtId="0" fontId="10" fillId="0" borderId="0" xfId="0" applyFont="1" applyAlignment="1">
      <alignment horizontal="left"/>
    </xf>
    <xf numFmtId="164" fontId="3" fillId="0" borderId="0" xfId="1" applyNumberFormat="1" applyFont="1" applyBorder="1"/>
    <xf numFmtId="4" fontId="10" fillId="0" borderId="0" xfId="0" applyNumberFormat="1" applyFont="1"/>
    <xf numFmtId="43" fontId="0" fillId="0" borderId="0" xfId="0" applyNumberFormat="1"/>
    <xf numFmtId="0" fontId="10" fillId="0" borderId="0" xfId="0" applyFont="1" applyAlignment="1"/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 wrapText="1"/>
    </xf>
    <xf numFmtId="0" fontId="3" fillId="2" borderId="0" xfId="0" applyFont="1" applyFill="1" applyAlignment="1">
      <alignment horizontal="left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2" fillId="0" borderId="1" xfId="0" applyNumberFormat="1" applyFont="1" applyBorder="1"/>
    <xf numFmtId="165" fontId="14" fillId="0" borderId="1" xfId="1" applyNumberFormat="1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vertical="center" wrapText="1"/>
    </xf>
    <xf numFmtId="165" fontId="1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left"/>
    </xf>
    <xf numFmtId="165" fontId="14" fillId="0" borderId="1" xfId="0" applyNumberFormat="1" applyFont="1" applyBorder="1" applyAlignment="1">
      <alignment horizontal="center"/>
    </xf>
    <xf numFmtId="0" fontId="15" fillId="0" borderId="1" xfId="0" applyFont="1" applyBorder="1"/>
    <xf numFmtId="0" fontId="2" fillId="0" borderId="8" xfId="0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2" fontId="2" fillId="0" borderId="1" xfId="1" applyNumberFormat="1" applyFont="1" applyBorder="1" applyAlignment="1">
      <alignment horizontal="center"/>
    </xf>
    <xf numFmtId="49" fontId="2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wrapText="1"/>
    </xf>
    <xf numFmtId="43" fontId="2" fillId="0" borderId="8" xfId="1" applyFont="1" applyBorder="1" applyAlignment="1">
      <alignment horizontal="center" vertical="center" wrapText="1"/>
    </xf>
    <xf numFmtId="0" fontId="16" fillId="0" borderId="3" xfId="0" applyFont="1" applyBorder="1" applyAlignment="1">
      <alignment wrapText="1"/>
    </xf>
    <xf numFmtId="43" fontId="2" fillId="0" borderId="1" xfId="1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43" fontId="2" fillId="2" borderId="1" xfId="1" applyFont="1" applyFill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view="pageBreakPreview" topLeftCell="A25" zoomScaleNormal="100" zoomScaleSheetLayoutView="100" workbookViewId="0">
      <selection activeCell="D40" sqref="D40"/>
    </sheetView>
  </sheetViews>
  <sheetFormatPr defaultColWidth="9.109375" defaultRowHeight="13.8" x14ac:dyDescent="0.25"/>
  <cols>
    <col min="1" max="1" width="31.5546875" style="1" customWidth="1"/>
    <col min="2" max="2" width="20.33203125" style="1" customWidth="1"/>
    <col min="3" max="3" width="13" style="1" customWidth="1"/>
    <col min="4" max="4" width="16.109375" style="1" customWidth="1"/>
    <col min="5" max="5" width="14.109375" style="13" customWidth="1"/>
    <col min="6" max="6" width="9.109375" style="1"/>
    <col min="7" max="7" width="12.109375" style="1" bestFit="1" customWidth="1"/>
    <col min="8" max="8" width="12.109375" style="1" customWidth="1"/>
    <col min="9" max="16384" width="9.109375" style="1"/>
  </cols>
  <sheetData>
    <row r="1" spans="1:5" x14ac:dyDescent="0.25">
      <c r="A1" s="70" t="s">
        <v>11</v>
      </c>
      <c r="B1" s="70"/>
      <c r="C1" s="70"/>
      <c r="D1" s="70"/>
      <c r="E1" s="70"/>
    </row>
    <row r="2" spans="1:5" ht="29.25" customHeight="1" x14ac:dyDescent="0.25">
      <c r="A2" s="71" t="s">
        <v>12</v>
      </c>
      <c r="B2" s="72"/>
      <c r="C2" s="72"/>
      <c r="D2" s="72"/>
      <c r="E2" s="72"/>
    </row>
    <row r="3" spans="1:5" x14ac:dyDescent="0.25">
      <c r="A3" s="71" t="s">
        <v>55</v>
      </c>
      <c r="B3" s="71"/>
      <c r="C3" s="71"/>
      <c r="D3" s="71"/>
      <c r="E3" s="71"/>
    </row>
    <row r="4" spans="1:5" ht="15.6" x14ac:dyDescent="0.3">
      <c r="A4" s="27" t="s">
        <v>13</v>
      </c>
      <c r="B4" s="28"/>
      <c r="C4" s="28"/>
      <c r="D4" s="73" t="s">
        <v>56</v>
      </c>
      <c r="E4" s="73"/>
    </row>
    <row r="5" spans="1:5" x14ac:dyDescent="0.25">
      <c r="A5" s="23"/>
      <c r="B5" s="3"/>
      <c r="C5" s="3"/>
      <c r="D5" s="3"/>
      <c r="E5" s="9"/>
    </row>
    <row r="6" spans="1:5" x14ac:dyDescent="0.25">
      <c r="A6" s="64" t="s">
        <v>0</v>
      </c>
      <c r="B6" s="64"/>
      <c r="C6" s="64"/>
      <c r="D6" s="64"/>
      <c r="E6" s="64"/>
    </row>
    <row r="7" spans="1:5" x14ac:dyDescent="0.25">
      <c r="A7" s="69" t="s">
        <v>25</v>
      </c>
      <c r="B7" s="69"/>
      <c r="C7" s="69"/>
      <c r="D7" s="69"/>
      <c r="E7" s="69"/>
    </row>
    <row r="8" spans="1:5" x14ac:dyDescent="0.25">
      <c r="A8" s="67" t="s">
        <v>1</v>
      </c>
      <c r="B8" s="67"/>
      <c r="C8" s="67"/>
      <c r="D8" s="67"/>
      <c r="E8" s="67"/>
    </row>
    <row r="9" spans="1:5" x14ac:dyDescent="0.25">
      <c r="A9" s="64" t="s">
        <v>26</v>
      </c>
      <c r="B9" s="64"/>
      <c r="C9" s="64"/>
      <c r="D9" s="64"/>
      <c r="E9" s="64"/>
    </row>
    <row r="10" spans="1:5" ht="24.75" customHeight="1" x14ac:dyDescent="0.25">
      <c r="A10" s="68" t="s">
        <v>14</v>
      </c>
      <c r="B10" s="68"/>
      <c r="C10" s="68"/>
      <c r="D10" s="68"/>
      <c r="E10" s="68"/>
    </row>
    <row r="11" spans="1:5" ht="28.5" customHeight="1" x14ac:dyDescent="0.25">
      <c r="A11" s="64" t="s">
        <v>27</v>
      </c>
      <c r="B11" s="64"/>
      <c r="C11" s="64"/>
      <c r="D11" s="64"/>
      <c r="E11" s="64"/>
    </row>
    <row r="12" spans="1:5" x14ac:dyDescent="0.25">
      <c r="A12" s="67" t="s">
        <v>15</v>
      </c>
      <c r="B12" s="67"/>
      <c r="C12" s="67"/>
      <c r="D12" s="67"/>
      <c r="E12" s="67"/>
    </row>
    <row r="13" spans="1:5" x14ac:dyDescent="0.25">
      <c r="A13" s="64" t="s">
        <v>22</v>
      </c>
      <c r="B13" s="64"/>
      <c r="C13" s="64"/>
      <c r="D13" s="64"/>
      <c r="E13" s="64"/>
    </row>
    <row r="14" spans="1:5" x14ac:dyDescent="0.25">
      <c r="A14" s="67" t="s">
        <v>2</v>
      </c>
      <c r="B14" s="67"/>
      <c r="C14" s="67"/>
      <c r="D14" s="67"/>
      <c r="E14" s="67"/>
    </row>
    <row r="15" spans="1:5" x14ac:dyDescent="0.25">
      <c r="A15" s="64" t="s">
        <v>23</v>
      </c>
      <c r="B15" s="64"/>
      <c r="C15" s="64"/>
      <c r="D15" s="64"/>
      <c r="E15" s="64"/>
    </row>
    <row r="16" spans="1:5" x14ac:dyDescent="0.25">
      <c r="A16" s="67" t="s">
        <v>16</v>
      </c>
      <c r="B16" s="67"/>
      <c r="C16" s="67"/>
      <c r="D16" s="67"/>
      <c r="E16" s="67"/>
    </row>
    <row r="17" spans="1:7" ht="26.25" customHeight="1" x14ac:dyDescent="0.25">
      <c r="A17" s="64" t="s">
        <v>17</v>
      </c>
      <c r="B17" s="64"/>
      <c r="C17" s="64"/>
      <c r="D17" s="64"/>
      <c r="E17" s="64"/>
    </row>
    <row r="18" spans="1:7" ht="62.25" customHeight="1" x14ac:dyDescent="0.25">
      <c r="A18" s="64" t="s">
        <v>28</v>
      </c>
      <c r="B18" s="64"/>
      <c r="C18" s="64"/>
      <c r="D18" s="64"/>
      <c r="E18" s="64"/>
    </row>
    <row r="19" spans="1:7" ht="31.5" customHeight="1" x14ac:dyDescent="0.25">
      <c r="A19" s="63" t="s">
        <v>29</v>
      </c>
      <c r="B19" s="63"/>
      <c r="C19" s="63"/>
      <c r="D19" s="63"/>
      <c r="E19" s="63"/>
    </row>
    <row r="20" spans="1:7" x14ac:dyDescent="0.25">
      <c r="A20" s="63"/>
      <c r="B20" s="63"/>
      <c r="C20" s="63"/>
      <c r="D20" s="63"/>
      <c r="E20" s="63"/>
      <c r="F20" s="1">
        <f>4325.9+63.5</f>
        <v>4389.3999999999996</v>
      </c>
      <c r="G20" s="1">
        <v>3</v>
      </c>
    </row>
    <row r="21" spans="1:7" ht="124.2" x14ac:dyDescent="0.25">
      <c r="A21" s="2" t="s">
        <v>7</v>
      </c>
      <c r="B21" s="2" t="s">
        <v>10</v>
      </c>
      <c r="C21" s="2" t="s">
        <v>3</v>
      </c>
      <c r="D21" s="2" t="s">
        <v>9</v>
      </c>
      <c r="E21" s="11" t="s">
        <v>8</v>
      </c>
    </row>
    <row r="22" spans="1:7" ht="39.6" x14ac:dyDescent="0.3">
      <c r="A22" s="41" t="s">
        <v>54</v>
      </c>
      <c r="B22" s="5" t="s">
        <v>48</v>
      </c>
      <c r="C22" s="2" t="s">
        <v>4</v>
      </c>
      <c r="D22" s="2">
        <f>11.68</f>
        <v>11.68</v>
      </c>
      <c r="E22" s="12">
        <f>D22*F20*G20</f>
        <v>153804.576</v>
      </c>
      <c r="G22" s="14"/>
    </row>
    <row r="23" spans="1:7" ht="55.2" x14ac:dyDescent="0.25">
      <c r="A23" s="4" t="s">
        <v>57</v>
      </c>
      <c r="B23" s="44" t="s">
        <v>58</v>
      </c>
      <c r="C23" s="2" t="s">
        <v>4</v>
      </c>
      <c r="D23" s="2"/>
      <c r="E23" s="29">
        <v>519.84</v>
      </c>
      <c r="G23" s="14"/>
    </row>
    <row r="24" spans="1:7" x14ac:dyDescent="0.25">
      <c r="A24" s="4" t="s">
        <v>49</v>
      </c>
      <c r="B24" s="5" t="s">
        <v>24</v>
      </c>
      <c r="C24" s="2" t="s">
        <v>4</v>
      </c>
      <c r="D24" s="2">
        <v>4.5999999999999996</v>
      </c>
      <c r="E24" s="12">
        <f>D24*F20*G20</f>
        <v>60573.719999999994</v>
      </c>
      <c r="G24" s="14"/>
    </row>
    <row r="25" spans="1:7" x14ac:dyDescent="0.25">
      <c r="A25" s="4" t="s">
        <v>45</v>
      </c>
      <c r="B25" s="5" t="s">
        <v>31</v>
      </c>
      <c r="C25" s="2" t="s">
        <v>32</v>
      </c>
      <c r="D25" s="2"/>
      <c r="E25" s="40">
        <v>3791.15</v>
      </c>
      <c r="G25" s="14"/>
    </row>
    <row r="26" spans="1:7" x14ac:dyDescent="0.25">
      <c r="A26" s="4" t="s">
        <v>42</v>
      </c>
      <c r="B26" s="5" t="s">
        <v>31</v>
      </c>
      <c r="C26" s="2" t="s">
        <v>32</v>
      </c>
      <c r="D26" s="2"/>
      <c r="E26" s="12">
        <v>0</v>
      </c>
      <c r="G26" s="14"/>
    </row>
    <row r="27" spans="1:7" x14ac:dyDescent="0.25">
      <c r="A27" s="4" t="s">
        <v>43</v>
      </c>
      <c r="B27" s="5" t="s">
        <v>31</v>
      </c>
      <c r="C27" s="2" t="s">
        <v>32</v>
      </c>
      <c r="D27" s="2"/>
      <c r="E27" s="12">
        <v>4104.1000000000004</v>
      </c>
      <c r="G27" s="14"/>
    </row>
    <row r="28" spans="1:7" x14ac:dyDescent="0.25">
      <c r="A28" s="4" t="s">
        <v>50</v>
      </c>
      <c r="B28" s="5" t="s">
        <v>31</v>
      </c>
      <c r="C28" s="2" t="s">
        <v>32</v>
      </c>
      <c r="D28" s="2"/>
      <c r="E28" s="12">
        <v>5768.28</v>
      </c>
      <c r="G28" s="14"/>
    </row>
    <row r="29" spans="1:7" x14ac:dyDescent="0.25">
      <c r="A29" s="4" t="s">
        <v>30</v>
      </c>
      <c r="B29" s="5" t="s">
        <v>31</v>
      </c>
      <c r="C29" s="2" t="s">
        <v>32</v>
      </c>
      <c r="D29" s="2"/>
      <c r="E29" s="12">
        <v>3231.73</v>
      </c>
      <c r="G29" s="14"/>
    </row>
    <row r="30" spans="1:7" x14ac:dyDescent="0.25">
      <c r="A30" s="24" t="s">
        <v>52</v>
      </c>
      <c r="B30" s="46" t="s">
        <v>33</v>
      </c>
      <c r="C30" s="2" t="s">
        <v>34</v>
      </c>
      <c r="D30" s="25">
        <v>21</v>
      </c>
      <c r="E30" s="12">
        <f>D30*197.1</f>
        <v>4139.0999999999995</v>
      </c>
      <c r="G30" s="14"/>
    </row>
    <row r="31" spans="1:7" x14ac:dyDescent="0.25">
      <c r="A31" s="6" t="s">
        <v>59</v>
      </c>
      <c r="B31" s="46" t="s">
        <v>33</v>
      </c>
      <c r="C31" s="2" t="s">
        <v>34</v>
      </c>
      <c r="D31" s="26">
        <v>2</v>
      </c>
      <c r="E31" s="12">
        <f t="shared" ref="E31:E37" si="0">D31*197.1</f>
        <v>394.2</v>
      </c>
      <c r="G31" s="14"/>
    </row>
    <row r="32" spans="1:7" ht="27.6" x14ac:dyDescent="0.25">
      <c r="A32" s="32" t="s">
        <v>60</v>
      </c>
      <c r="B32" s="46" t="s">
        <v>33</v>
      </c>
      <c r="C32" s="2" t="s">
        <v>32</v>
      </c>
      <c r="D32" s="33"/>
      <c r="E32" s="12">
        <v>21556.04</v>
      </c>
      <c r="G32" s="14"/>
    </row>
    <row r="33" spans="1:7" x14ac:dyDescent="0.25">
      <c r="A33" s="6" t="s">
        <v>52</v>
      </c>
      <c r="B33" s="26" t="s">
        <v>51</v>
      </c>
      <c r="C33" s="2" t="s">
        <v>34</v>
      </c>
      <c r="D33" s="33">
        <v>6</v>
      </c>
      <c r="E33" s="12">
        <f t="shared" si="0"/>
        <v>1182.5999999999999</v>
      </c>
      <c r="G33" s="14"/>
    </row>
    <row r="34" spans="1:7" ht="27.6" x14ac:dyDescent="0.25">
      <c r="A34" s="6" t="s">
        <v>61</v>
      </c>
      <c r="B34" s="26" t="s">
        <v>51</v>
      </c>
      <c r="C34" s="2" t="s">
        <v>34</v>
      </c>
      <c r="D34" s="33">
        <v>4</v>
      </c>
      <c r="E34" s="12">
        <f t="shared" si="0"/>
        <v>788.4</v>
      </c>
      <c r="G34" s="14"/>
    </row>
    <row r="35" spans="1:7" ht="41.4" x14ac:dyDescent="0.25">
      <c r="A35" s="6" t="s">
        <v>62</v>
      </c>
      <c r="B35" s="26" t="s">
        <v>51</v>
      </c>
      <c r="C35" s="2" t="s">
        <v>34</v>
      </c>
      <c r="D35" s="37">
        <v>6</v>
      </c>
      <c r="E35" s="12">
        <f t="shared" si="0"/>
        <v>1182.5999999999999</v>
      </c>
      <c r="G35" s="14"/>
    </row>
    <row r="36" spans="1:7" x14ac:dyDescent="0.25">
      <c r="A36" s="36" t="s">
        <v>63</v>
      </c>
      <c r="B36" s="26" t="s">
        <v>51</v>
      </c>
      <c r="C36" s="2" t="s">
        <v>34</v>
      </c>
      <c r="D36" s="34">
        <v>16</v>
      </c>
      <c r="E36" s="12">
        <f t="shared" si="0"/>
        <v>3153.6</v>
      </c>
      <c r="G36" s="14"/>
    </row>
    <row r="37" spans="1:7" ht="27.6" x14ac:dyDescent="0.25">
      <c r="A37" s="43" t="s">
        <v>64</v>
      </c>
      <c r="B37" s="26" t="s">
        <v>66</v>
      </c>
      <c r="C37" s="2" t="s">
        <v>34</v>
      </c>
      <c r="D37" s="38">
        <v>28</v>
      </c>
      <c r="E37" s="12">
        <f t="shared" si="0"/>
        <v>5518.8</v>
      </c>
      <c r="G37" s="14"/>
    </row>
    <row r="38" spans="1:7" ht="27.6" x14ac:dyDescent="0.25">
      <c r="A38" s="42" t="s">
        <v>70</v>
      </c>
      <c r="B38" s="35" t="s">
        <v>51</v>
      </c>
      <c r="C38" s="2" t="s">
        <v>34</v>
      </c>
      <c r="D38" s="48">
        <v>36</v>
      </c>
      <c r="E38" s="12">
        <f>D38*197.1+248.36</f>
        <v>7343.9599999999991</v>
      </c>
      <c r="G38" s="14"/>
    </row>
    <row r="39" spans="1:7" s="7" customFormat="1" x14ac:dyDescent="0.25">
      <c r="A39" s="45" t="s">
        <v>65</v>
      </c>
      <c r="B39" s="5"/>
      <c r="C39" s="15"/>
      <c r="D39" s="15">
        <f>SUM(D30:D37)</f>
        <v>83</v>
      </c>
      <c r="E39" s="16">
        <f>SUM(E22:E38)</f>
        <v>277052.69600000005</v>
      </c>
    </row>
    <row r="40" spans="1:7" s="7" customFormat="1" x14ac:dyDescent="0.25">
      <c r="A40" s="8"/>
      <c r="B40" s="17"/>
      <c r="C40" s="18"/>
      <c r="D40" s="18"/>
      <c r="E40" s="19"/>
    </row>
    <row r="41" spans="1:7" ht="30" customHeight="1" x14ac:dyDescent="0.25">
      <c r="A41" s="64" t="s">
        <v>71</v>
      </c>
      <c r="B41" s="64"/>
      <c r="C41" s="64"/>
      <c r="D41" s="64"/>
      <c r="E41" s="64"/>
    </row>
    <row r="42" spans="1:7" ht="30" customHeight="1" x14ac:dyDescent="0.25">
      <c r="A42" s="64" t="s">
        <v>21</v>
      </c>
      <c r="B42" s="64"/>
      <c r="C42" s="64"/>
      <c r="D42" s="64"/>
      <c r="E42" s="64"/>
    </row>
    <row r="43" spans="1:7" x14ac:dyDescent="0.25">
      <c r="A43" s="64" t="s">
        <v>20</v>
      </c>
      <c r="B43" s="64"/>
      <c r="C43" s="64"/>
      <c r="D43" s="64"/>
      <c r="E43" s="64"/>
    </row>
    <row r="44" spans="1:7" ht="30.75" customHeight="1" x14ac:dyDescent="0.25">
      <c r="A44" s="64" t="s">
        <v>37</v>
      </c>
      <c r="B44" s="64"/>
      <c r="C44" s="64"/>
      <c r="D44" s="64"/>
      <c r="E44" s="64"/>
    </row>
    <row r="45" spans="1:7" x14ac:dyDescent="0.25">
      <c r="A45" s="64" t="s">
        <v>18</v>
      </c>
      <c r="B45" s="64"/>
      <c r="C45" s="64"/>
      <c r="D45" s="64"/>
      <c r="E45" s="64"/>
    </row>
    <row r="46" spans="1:7" x14ac:dyDescent="0.25">
      <c r="A46" s="65" t="s">
        <v>5</v>
      </c>
      <c r="B46" s="65"/>
      <c r="C46" s="65"/>
      <c r="D46" s="65"/>
      <c r="E46" s="65"/>
    </row>
    <row r="47" spans="1:7" x14ac:dyDescent="0.25">
      <c r="A47" s="64" t="s">
        <v>18</v>
      </c>
      <c r="B47" s="64"/>
      <c r="C47" s="64"/>
      <c r="D47" s="64"/>
      <c r="E47" s="64"/>
    </row>
    <row r="48" spans="1:7" x14ac:dyDescent="0.25">
      <c r="A48" s="66" t="s">
        <v>35</v>
      </c>
      <c r="B48" s="66"/>
      <c r="C48" s="66"/>
      <c r="D48" s="66"/>
      <c r="E48" s="66"/>
    </row>
    <row r="49" spans="1:7" x14ac:dyDescent="0.25">
      <c r="B49" s="62" t="s">
        <v>19</v>
      </c>
      <c r="C49" s="62"/>
      <c r="D49" s="62"/>
      <c r="E49" s="20" t="s">
        <v>6</v>
      </c>
    </row>
    <row r="50" spans="1:7" x14ac:dyDescent="0.25">
      <c r="A50" s="23"/>
      <c r="B50" s="23"/>
      <c r="C50" s="23"/>
      <c r="D50" s="23"/>
      <c r="E50" s="10"/>
    </row>
    <row r="51" spans="1:7" x14ac:dyDescent="0.25">
      <c r="A51" s="66" t="s">
        <v>36</v>
      </c>
      <c r="B51" s="66"/>
      <c r="C51" s="66"/>
      <c r="D51" s="66"/>
      <c r="E51" s="66"/>
    </row>
    <row r="52" spans="1:7" x14ac:dyDescent="0.25">
      <c r="B52" s="62" t="s">
        <v>19</v>
      </c>
      <c r="C52" s="62"/>
      <c r="D52" s="62"/>
      <c r="E52" s="20" t="s">
        <v>6</v>
      </c>
    </row>
    <row r="54" spans="1:7" x14ac:dyDescent="0.25">
      <c r="A54" s="1" t="s">
        <v>41</v>
      </c>
    </row>
    <row r="55" spans="1:7" x14ac:dyDescent="0.25">
      <c r="A55" s="7" t="s">
        <v>38</v>
      </c>
      <c r="E55" s="1"/>
    </row>
    <row r="56" spans="1:7" x14ac:dyDescent="0.25">
      <c r="A56" s="7" t="s">
        <v>46</v>
      </c>
      <c r="B56" s="21">
        <v>31523.73</v>
      </c>
      <c r="E56" s="1"/>
    </row>
    <row r="57" spans="1:7" ht="27.6" x14ac:dyDescent="0.25">
      <c r="A57" s="39" t="s">
        <v>67</v>
      </c>
      <c r="B57" s="22"/>
      <c r="E57" s="1"/>
    </row>
    <row r="58" spans="1:7" x14ac:dyDescent="0.25">
      <c r="A58" s="1" t="s">
        <v>40</v>
      </c>
      <c r="B58" s="22">
        <v>317691.52000000002</v>
      </c>
      <c r="E58" s="1"/>
      <c r="G58" s="14"/>
    </row>
    <row r="59" spans="1:7" x14ac:dyDescent="0.25">
      <c r="A59" s="1" t="s">
        <v>47</v>
      </c>
      <c r="B59" s="22">
        <v>3171.08</v>
      </c>
      <c r="E59" s="1"/>
    </row>
    <row r="60" spans="1:7" x14ac:dyDescent="0.25">
      <c r="A60" s="1" t="s">
        <v>68</v>
      </c>
      <c r="B60" s="22">
        <f>700*3</f>
        <v>2100</v>
      </c>
      <c r="E60" s="1"/>
    </row>
    <row r="61" spans="1:7" x14ac:dyDescent="0.25">
      <c r="A61" s="1" t="s">
        <v>53</v>
      </c>
      <c r="B61" s="22">
        <f>3*300</f>
        <v>900</v>
      </c>
      <c r="E61" s="1"/>
    </row>
    <row r="62" spans="1:7" x14ac:dyDescent="0.25">
      <c r="A62" s="1" t="s">
        <v>69</v>
      </c>
      <c r="B62" s="22"/>
      <c r="E62" s="1"/>
    </row>
    <row r="63" spans="1:7" ht="27.6" x14ac:dyDescent="0.25">
      <c r="A63" s="39" t="s">
        <v>44</v>
      </c>
      <c r="B63" s="22">
        <f>E39</f>
        <v>277052.69600000005</v>
      </c>
      <c r="E63" s="1"/>
    </row>
    <row r="64" spans="1:7" x14ac:dyDescent="0.25">
      <c r="A64" s="30" t="s">
        <v>39</v>
      </c>
      <c r="B64" s="31">
        <f>B56+B58+B59+B60+B61-B63</f>
        <v>78333.633999999962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52:D52"/>
    <mergeCell ref="A20:E20"/>
    <mergeCell ref="A41:E41"/>
    <mergeCell ref="A42:E42"/>
    <mergeCell ref="A43:E43"/>
    <mergeCell ref="A44:E44"/>
    <mergeCell ref="A45:E45"/>
    <mergeCell ref="A46:E46"/>
    <mergeCell ref="A47:E47"/>
    <mergeCell ref="A48:E48"/>
    <mergeCell ref="B49:D49"/>
    <mergeCell ref="A51:E5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BreakPreview" topLeftCell="A22" zoomScaleNormal="100" zoomScaleSheetLayoutView="100" workbookViewId="0">
      <selection activeCell="D31" sqref="D31"/>
    </sheetView>
  </sheetViews>
  <sheetFormatPr defaultColWidth="9.109375" defaultRowHeight="13.8" x14ac:dyDescent="0.25"/>
  <cols>
    <col min="1" max="1" width="31.5546875" style="1" customWidth="1"/>
    <col min="2" max="2" width="20.33203125" style="1" customWidth="1"/>
    <col min="3" max="3" width="13" style="1" customWidth="1"/>
    <col min="4" max="4" width="16.109375" style="1" customWidth="1"/>
    <col min="5" max="5" width="14.109375" style="13" customWidth="1"/>
    <col min="6" max="6" width="9.109375" style="1"/>
    <col min="7" max="7" width="12.109375" style="1" bestFit="1" customWidth="1"/>
    <col min="8" max="8" width="12.109375" style="1" customWidth="1"/>
    <col min="9" max="16384" width="9.109375" style="1"/>
  </cols>
  <sheetData>
    <row r="1" spans="1:5" x14ac:dyDescent="0.25">
      <c r="A1" s="70" t="s">
        <v>11</v>
      </c>
      <c r="B1" s="70"/>
      <c r="C1" s="70"/>
      <c r="D1" s="70"/>
      <c r="E1" s="70"/>
    </row>
    <row r="2" spans="1:5" ht="29.25" customHeight="1" x14ac:dyDescent="0.25">
      <c r="A2" s="71" t="s">
        <v>12</v>
      </c>
      <c r="B2" s="72"/>
      <c r="C2" s="72"/>
      <c r="D2" s="72"/>
      <c r="E2" s="72"/>
    </row>
    <row r="3" spans="1:5" x14ac:dyDescent="0.25">
      <c r="A3" s="71" t="s">
        <v>72</v>
      </c>
      <c r="B3" s="71"/>
      <c r="C3" s="71"/>
      <c r="D3" s="71"/>
      <c r="E3" s="71"/>
    </row>
    <row r="4" spans="1:5" ht="27.6" x14ac:dyDescent="0.25">
      <c r="A4" s="50" t="s">
        <v>13</v>
      </c>
      <c r="B4" s="3"/>
      <c r="C4" s="3"/>
      <c r="D4" s="3"/>
      <c r="E4" s="51" t="s">
        <v>73</v>
      </c>
    </row>
    <row r="5" spans="1:5" x14ac:dyDescent="0.25">
      <c r="A5" s="23"/>
      <c r="B5" s="3"/>
      <c r="C5" s="3"/>
      <c r="D5" s="3"/>
      <c r="E5" s="9"/>
    </row>
    <row r="6" spans="1:5" x14ac:dyDescent="0.25">
      <c r="A6" s="64" t="s">
        <v>0</v>
      </c>
      <c r="B6" s="64"/>
      <c r="C6" s="64"/>
      <c r="D6" s="64"/>
      <c r="E6" s="64"/>
    </row>
    <row r="7" spans="1:5" x14ac:dyDescent="0.25">
      <c r="A7" s="69" t="s">
        <v>25</v>
      </c>
      <c r="B7" s="69"/>
      <c r="C7" s="69"/>
      <c r="D7" s="69"/>
      <c r="E7" s="69"/>
    </row>
    <row r="8" spans="1:5" x14ac:dyDescent="0.25">
      <c r="A8" s="67" t="s">
        <v>1</v>
      </c>
      <c r="B8" s="67"/>
      <c r="C8" s="67"/>
      <c r="D8" s="67"/>
      <c r="E8" s="67"/>
    </row>
    <row r="9" spans="1:5" x14ac:dyDescent="0.25">
      <c r="A9" s="64" t="s">
        <v>26</v>
      </c>
      <c r="B9" s="64"/>
      <c r="C9" s="64"/>
      <c r="D9" s="64"/>
      <c r="E9" s="64"/>
    </row>
    <row r="10" spans="1:5" ht="24.75" customHeight="1" x14ac:dyDescent="0.25">
      <c r="A10" s="68" t="s">
        <v>14</v>
      </c>
      <c r="B10" s="68"/>
      <c r="C10" s="68"/>
      <c r="D10" s="68"/>
      <c r="E10" s="68"/>
    </row>
    <row r="11" spans="1:5" ht="28.5" customHeight="1" x14ac:dyDescent="0.25">
      <c r="A11" s="64" t="s">
        <v>27</v>
      </c>
      <c r="B11" s="64"/>
      <c r="C11" s="64"/>
      <c r="D11" s="64"/>
      <c r="E11" s="64"/>
    </row>
    <row r="12" spans="1:5" x14ac:dyDescent="0.25">
      <c r="A12" s="67" t="s">
        <v>15</v>
      </c>
      <c r="B12" s="67"/>
      <c r="C12" s="67"/>
      <c r="D12" s="67"/>
      <c r="E12" s="67"/>
    </row>
    <row r="13" spans="1:5" x14ac:dyDescent="0.25">
      <c r="A13" s="64" t="s">
        <v>22</v>
      </c>
      <c r="B13" s="64"/>
      <c r="C13" s="64"/>
      <c r="D13" s="64"/>
      <c r="E13" s="64"/>
    </row>
    <row r="14" spans="1:5" x14ac:dyDescent="0.25">
      <c r="A14" s="67" t="s">
        <v>2</v>
      </c>
      <c r="B14" s="67"/>
      <c r="C14" s="67"/>
      <c r="D14" s="67"/>
      <c r="E14" s="67"/>
    </row>
    <row r="15" spans="1:5" x14ac:dyDescent="0.25">
      <c r="A15" s="64" t="s">
        <v>23</v>
      </c>
      <c r="B15" s="64"/>
      <c r="C15" s="64"/>
      <c r="D15" s="64"/>
      <c r="E15" s="64"/>
    </row>
    <row r="16" spans="1:5" x14ac:dyDescent="0.25">
      <c r="A16" s="67" t="s">
        <v>16</v>
      </c>
      <c r="B16" s="67"/>
      <c r="C16" s="67"/>
      <c r="D16" s="67"/>
      <c r="E16" s="67"/>
    </row>
    <row r="17" spans="1:7" ht="26.25" customHeight="1" x14ac:dyDescent="0.25">
      <c r="A17" s="64" t="s">
        <v>17</v>
      </c>
      <c r="B17" s="64"/>
      <c r="C17" s="64"/>
      <c r="D17" s="64"/>
      <c r="E17" s="64"/>
    </row>
    <row r="18" spans="1:7" ht="62.25" customHeight="1" x14ac:dyDescent="0.25">
      <c r="A18" s="64" t="s">
        <v>28</v>
      </c>
      <c r="B18" s="64"/>
      <c r="C18" s="64"/>
      <c r="D18" s="64"/>
      <c r="E18" s="64"/>
    </row>
    <row r="19" spans="1:7" ht="31.5" customHeight="1" x14ac:dyDescent="0.25">
      <c r="A19" s="63" t="s">
        <v>29</v>
      </c>
      <c r="B19" s="63"/>
      <c r="C19" s="63"/>
      <c r="D19" s="63"/>
      <c r="E19" s="63"/>
    </row>
    <row r="20" spans="1:7" x14ac:dyDescent="0.25">
      <c r="A20" s="63"/>
      <c r="B20" s="63"/>
      <c r="C20" s="63"/>
      <c r="D20" s="63"/>
      <c r="E20" s="63"/>
      <c r="F20" s="1">
        <f>4325.9+63.5</f>
        <v>4389.3999999999996</v>
      </c>
      <c r="G20" s="1">
        <v>3</v>
      </c>
    </row>
    <row r="21" spans="1:7" ht="124.2" x14ac:dyDescent="0.25">
      <c r="A21" s="2" t="s">
        <v>7</v>
      </c>
      <c r="B21" s="2" t="s">
        <v>10</v>
      </c>
      <c r="C21" s="2" t="s">
        <v>3</v>
      </c>
      <c r="D21" s="2" t="s">
        <v>9</v>
      </c>
      <c r="E21" s="11" t="s">
        <v>8</v>
      </c>
    </row>
    <row r="22" spans="1:7" ht="39.6" x14ac:dyDescent="0.3">
      <c r="A22" s="41" t="s">
        <v>54</v>
      </c>
      <c r="B22" s="5" t="s">
        <v>48</v>
      </c>
      <c r="C22" s="2" t="s">
        <v>4</v>
      </c>
      <c r="D22" s="2">
        <f>11.68</f>
        <v>11.68</v>
      </c>
      <c r="E22" s="12">
        <f>D22*F20*G20</f>
        <v>153804.576</v>
      </c>
      <c r="G22" s="14"/>
    </row>
    <row r="23" spans="1:7" ht="69" x14ac:dyDescent="0.25">
      <c r="A23" s="4" t="s">
        <v>74</v>
      </c>
      <c r="B23" s="5" t="s">
        <v>75</v>
      </c>
      <c r="C23" s="2" t="s">
        <v>4</v>
      </c>
      <c r="D23" s="2"/>
      <c r="E23" s="29">
        <f>2523.96*3</f>
        <v>7571.88</v>
      </c>
      <c r="G23" s="14"/>
    </row>
    <row r="24" spans="1:7" x14ac:dyDescent="0.25">
      <c r="A24" s="4" t="s">
        <v>49</v>
      </c>
      <c r="B24" s="5" t="s">
        <v>24</v>
      </c>
      <c r="C24" s="2" t="s">
        <v>4</v>
      </c>
      <c r="D24" s="2">
        <v>4.5999999999999996</v>
      </c>
      <c r="E24" s="12">
        <f>D24*F20*G20</f>
        <v>60573.719999999994</v>
      </c>
      <c r="G24" s="14"/>
    </row>
    <row r="25" spans="1:7" x14ac:dyDescent="0.25">
      <c r="A25" s="4" t="s">
        <v>45</v>
      </c>
      <c r="B25" s="5" t="s">
        <v>75</v>
      </c>
      <c r="C25" s="2" t="s">
        <v>32</v>
      </c>
      <c r="D25" s="2"/>
      <c r="E25" s="40">
        <v>11373.45</v>
      </c>
      <c r="G25" s="14"/>
    </row>
    <row r="26" spans="1:7" x14ac:dyDescent="0.25">
      <c r="A26" s="4" t="s">
        <v>42</v>
      </c>
      <c r="B26" s="5" t="s">
        <v>75</v>
      </c>
      <c r="C26" s="2" t="s">
        <v>32</v>
      </c>
      <c r="D26" s="2"/>
      <c r="E26" s="12">
        <v>395.2</v>
      </c>
      <c r="G26" s="14"/>
    </row>
    <row r="27" spans="1:7" x14ac:dyDescent="0.25">
      <c r="A27" s="4" t="s">
        <v>43</v>
      </c>
      <c r="B27" s="5" t="s">
        <v>75</v>
      </c>
      <c r="C27" s="2" t="s">
        <v>32</v>
      </c>
      <c r="D27" s="2"/>
      <c r="E27" s="12">
        <v>3792.25</v>
      </c>
      <c r="G27" s="14"/>
    </row>
    <row r="28" spans="1:7" x14ac:dyDescent="0.25">
      <c r="A28" s="4" t="s">
        <v>50</v>
      </c>
      <c r="B28" s="5" t="s">
        <v>75</v>
      </c>
      <c r="C28" s="2" t="s">
        <v>32</v>
      </c>
      <c r="D28" s="2"/>
      <c r="E28" s="12">
        <v>5768.28</v>
      </c>
      <c r="G28" s="14"/>
    </row>
    <row r="29" spans="1:7" x14ac:dyDescent="0.25">
      <c r="A29" s="4" t="s">
        <v>30</v>
      </c>
      <c r="B29" s="5" t="s">
        <v>75</v>
      </c>
      <c r="C29" s="2" t="s">
        <v>32</v>
      </c>
      <c r="D29" s="2"/>
      <c r="E29" s="12">
        <v>1887.1</v>
      </c>
      <c r="G29" s="14"/>
    </row>
    <row r="30" spans="1:7" x14ac:dyDescent="0.25">
      <c r="A30" s="6" t="s">
        <v>76</v>
      </c>
      <c r="B30" s="46" t="s">
        <v>77</v>
      </c>
      <c r="C30" s="2" t="s">
        <v>34</v>
      </c>
      <c r="D30" s="26">
        <v>6</v>
      </c>
      <c r="E30" s="12">
        <f t="shared" ref="E30" si="0">D30*197.1</f>
        <v>1182.5999999999999</v>
      </c>
      <c r="G30" s="14"/>
    </row>
    <row r="31" spans="1:7" s="7" customFormat="1" x14ac:dyDescent="0.25">
      <c r="A31" s="45" t="s">
        <v>65</v>
      </c>
      <c r="B31" s="5"/>
      <c r="C31" s="15"/>
      <c r="D31" s="15"/>
      <c r="E31" s="16">
        <f>SUM(E22:E30)</f>
        <v>246349.05600000004</v>
      </c>
    </row>
    <row r="32" spans="1:7" s="7" customFormat="1" x14ac:dyDescent="0.25">
      <c r="A32" s="8"/>
      <c r="B32" s="17"/>
      <c r="C32" s="18"/>
      <c r="D32" s="18"/>
      <c r="E32" s="19"/>
    </row>
    <row r="33" spans="1:5" ht="30" customHeight="1" x14ac:dyDescent="0.25">
      <c r="A33" s="64" t="s">
        <v>78</v>
      </c>
      <c r="B33" s="64"/>
      <c r="C33" s="64"/>
      <c r="D33" s="64"/>
      <c r="E33" s="64"/>
    </row>
    <row r="34" spans="1:5" ht="30" customHeight="1" x14ac:dyDescent="0.25">
      <c r="A34" s="64" t="s">
        <v>21</v>
      </c>
      <c r="B34" s="64"/>
      <c r="C34" s="64"/>
      <c r="D34" s="64"/>
      <c r="E34" s="64"/>
    </row>
    <row r="35" spans="1:5" x14ac:dyDescent="0.25">
      <c r="A35" s="64" t="s">
        <v>20</v>
      </c>
      <c r="B35" s="64"/>
      <c r="C35" s="64"/>
      <c r="D35" s="64"/>
      <c r="E35" s="64"/>
    </row>
    <row r="36" spans="1:5" ht="30.75" customHeight="1" x14ac:dyDescent="0.25">
      <c r="A36" s="64" t="s">
        <v>37</v>
      </c>
      <c r="B36" s="64"/>
      <c r="C36" s="64"/>
      <c r="D36" s="64"/>
      <c r="E36" s="64"/>
    </row>
    <row r="37" spans="1:5" x14ac:dyDescent="0.25">
      <c r="A37" s="64" t="s">
        <v>18</v>
      </c>
      <c r="B37" s="64"/>
      <c r="C37" s="64"/>
      <c r="D37" s="64"/>
      <c r="E37" s="64"/>
    </row>
    <row r="38" spans="1:5" x14ac:dyDescent="0.25">
      <c r="A38" s="65" t="s">
        <v>5</v>
      </c>
      <c r="B38" s="65"/>
      <c r="C38" s="65"/>
      <c r="D38" s="65"/>
      <c r="E38" s="65"/>
    </row>
    <row r="39" spans="1:5" x14ac:dyDescent="0.25">
      <c r="A39" s="64" t="s">
        <v>18</v>
      </c>
      <c r="B39" s="64"/>
      <c r="C39" s="64"/>
      <c r="D39" s="64"/>
      <c r="E39" s="64"/>
    </row>
    <row r="40" spans="1:5" x14ac:dyDescent="0.25">
      <c r="A40" s="66" t="s">
        <v>35</v>
      </c>
      <c r="B40" s="66"/>
      <c r="C40" s="66"/>
      <c r="D40" s="66"/>
      <c r="E40" s="66"/>
    </row>
    <row r="41" spans="1:5" x14ac:dyDescent="0.25">
      <c r="B41" s="62" t="s">
        <v>19</v>
      </c>
      <c r="C41" s="62"/>
      <c r="D41" s="62"/>
      <c r="E41" s="20" t="s">
        <v>6</v>
      </c>
    </row>
    <row r="42" spans="1:5" x14ac:dyDescent="0.25">
      <c r="A42" s="23"/>
      <c r="B42" s="23"/>
      <c r="C42" s="23"/>
      <c r="D42" s="23"/>
      <c r="E42" s="10"/>
    </row>
    <row r="43" spans="1:5" x14ac:dyDescent="0.25">
      <c r="A43" s="66" t="s">
        <v>36</v>
      </c>
      <c r="B43" s="66"/>
      <c r="C43" s="66"/>
      <c r="D43" s="66"/>
      <c r="E43" s="66"/>
    </row>
    <row r="44" spans="1:5" x14ac:dyDescent="0.25">
      <c r="B44" s="62" t="s">
        <v>19</v>
      </c>
      <c r="C44" s="62"/>
      <c r="D44" s="62"/>
      <c r="E44" s="20" t="s">
        <v>6</v>
      </c>
    </row>
    <row r="46" spans="1:5" x14ac:dyDescent="0.25">
      <c r="A46" s="1" t="s">
        <v>41</v>
      </c>
    </row>
    <row r="47" spans="1:5" x14ac:dyDescent="0.25">
      <c r="A47" s="7" t="s">
        <v>38</v>
      </c>
      <c r="E47" s="1"/>
    </row>
    <row r="48" spans="1:5" x14ac:dyDescent="0.25">
      <c r="A48" s="7" t="s">
        <v>46</v>
      </c>
      <c r="B48" s="21">
        <f>'1кв'!B64</f>
        <v>78333.633999999962</v>
      </c>
      <c r="E48" s="1"/>
    </row>
    <row r="49" spans="1:7" ht="27.6" x14ac:dyDescent="0.25">
      <c r="A49" s="47" t="s">
        <v>79</v>
      </c>
      <c r="B49" s="22"/>
      <c r="E49" s="1"/>
    </row>
    <row r="50" spans="1:7" x14ac:dyDescent="0.25">
      <c r="A50" s="1" t="s">
        <v>40</v>
      </c>
      <c r="B50" s="22">
        <v>314139.31</v>
      </c>
      <c r="E50" s="1"/>
      <c r="G50" s="14"/>
    </row>
    <row r="51" spans="1:7" x14ac:dyDescent="0.25">
      <c r="A51" s="1" t="s">
        <v>47</v>
      </c>
      <c r="B51" s="22">
        <v>4756.62</v>
      </c>
      <c r="E51" s="1"/>
    </row>
    <row r="52" spans="1:7" x14ac:dyDescent="0.25">
      <c r="A52" s="1" t="s">
        <v>68</v>
      </c>
      <c r="B52" s="22">
        <f>700*3</f>
        <v>2100</v>
      </c>
      <c r="E52" s="1"/>
    </row>
    <row r="53" spans="1:7" x14ac:dyDescent="0.25">
      <c r="A53" s="1" t="s">
        <v>53</v>
      </c>
      <c r="B53" s="22">
        <f>3*300</f>
        <v>900</v>
      </c>
      <c r="E53" s="1"/>
    </row>
    <row r="54" spans="1:7" x14ac:dyDescent="0.25">
      <c r="A54" s="1" t="s">
        <v>69</v>
      </c>
      <c r="B54" s="22">
        <f>300*3</f>
        <v>900</v>
      </c>
      <c r="E54" s="1"/>
    </row>
    <row r="55" spans="1:7" ht="27.6" x14ac:dyDescent="0.25">
      <c r="A55" s="47" t="s">
        <v>44</v>
      </c>
      <c r="B55" s="22">
        <f>E31</f>
        <v>246349.05600000004</v>
      </c>
      <c r="E55" s="1"/>
    </row>
    <row r="56" spans="1:7" x14ac:dyDescent="0.25">
      <c r="A56" s="30" t="s">
        <v>39</v>
      </c>
      <c r="B56" s="31">
        <f>B48+B50+B51+B52+B53-B55</f>
        <v>153880.50799999991</v>
      </c>
    </row>
  </sheetData>
  <mergeCells count="29">
    <mergeCell ref="A1:E1"/>
    <mergeCell ref="A2:E2"/>
    <mergeCell ref="A3:E3"/>
    <mergeCell ref="A6:E6"/>
    <mergeCell ref="A7:E7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4:D44"/>
    <mergeCell ref="A20:E20"/>
    <mergeCell ref="A33:E33"/>
    <mergeCell ref="A34:E34"/>
    <mergeCell ref="A35:E35"/>
    <mergeCell ref="A36:E36"/>
    <mergeCell ref="A37:E37"/>
    <mergeCell ref="A38:E38"/>
    <mergeCell ref="A39:E39"/>
    <mergeCell ref="A40:E40"/>
    <mergeCell ref="B41:D41"/>
    <mergeCell ref="A43:E4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view="pageBreakPreview" topLeftCell="A24" zoomScaleNormal="100" zoomScaleSheetLayoutView="100" workbookViewId="0">
      <selection activeCell="A41" sqref="A41:E41"/>
    </sheetView>
  </sheetViews>
  <sheetFormatPr defaultColWidth="9.109375" defaultRowHeight="13.8" x14ac:dyDescent="0.25"/>
  <cols>
    <col min="1" max="1" width="33.21875" style="1" customWidth="1"/>
    <col min="2" max="2" width="20.33203125" style="1" customWidth="1"/>
    <col min="3" max="3" width="13" style="1" customWidth="1"/>
    <col min="4" max="4" width="16.109375" style="1" customWidth="1"/>
    <col min="5" max="5" width="14.109375" style="13" customWidth="1"/>
    <col min="6" max="6" width="9.109375" style="1"/>
    <col min="7" max="7" width="12.109375" style="1" bestFit="1" customWidth="1"/>
    <col min="8" max="8" width="12.109375" style="1" customWidth="1"/>
    <col min="9" max="16384" width="9.109375" style="1"/>
  </cols>
  <sheetData>
    <row r="1" spans="1:5" x14ac:dyDescent="0.25">
      <c r="A1" s="70" t="s">
        <v>11</v>
      </c>
      <c r="B1" s="70"/>
      <c r="C1" s="70"/>
      <c r="D1" s="70"/>
      <c r="E1" s="70"/>
    </row>
    <row r="2" spans="1:5" ht="29.25" customHeight="1" x14ac:dyDescent="0.25">
      <c r="A2" s="71" t="s">
        <v>12</v>
      </c>
      <c r="B2" s="72"/>
      <c r="C2" s="72"/>
      <c r="D2" s="72"/>
      <c r="E2" s="72"/>
    </row>
    <row r="3" spans="1:5" x14ac:dyDescent="0.25">
      <c r="A3" s="71" t="s">
        <v>80</v>
      </c>
      <c r="B3" s="71"/>
      <c r="C3" s="71"/>
      <c r="D3" s="71"/>
      <c r="E3" s="71"/>
    </row>
    <row r="4" spans="1:5" ht="27.6" x14ac:dyDescent="0.25">
      <c r="A4" s="50" t="s">
        <v>13</v>
      </c>
      <c r="B4" s="3"/>
      <c r="C4" s="3"/>
      <c r="D4" s="3"/>
      <c r="E4" s="51" t="s">
        <v>81</v>
      </c>
    </row>
    <row r="5" spans="1:5" x14ac:dyDescent="0.25">
      <c r="A5" s="23"/>
      <c r="B5" s="3"/>
      <c r="C5" s="3"/>
      <c r="D5" s="3"/>
      <c r="E5" s="9"/>
    </row>
    <row r="6" spans="1:5" x14ac:dyDescent="0.25">
      <c r="A6" s="64" t="s">
        <v>0</v>
      </c>
      <c r="B6" s="64"/>
      <c r="C6" s="64"/>
      <c r="D6" s="64"/>
      <c r="E6" s="64"/>
    </row>
    <row r="7" spans="1:5" x14ac:dyDescent="0.25">
      <c r="A7" s="69" t="s">
        <v>25</v>
      </c>
      <c r="B7" s="69"/>
      <c r="C7" s="69"/>
      <c r="D7" s="69"/>
      <c r="E7" s="69"/>
    </row>
    <row r="8" spans="1:5" x14ac:dyDescent="0.25">
      <c r="A8" s="67" t="s">
        <v>1</v>
      </c>
      <c r="B8" s="67"/>
      <c r="C8" s="67"/>
      <c r="D8" s="67"/>
      <c r="E8" s="67"/>
    </row>
    <row r="9" spans="1:5" x14ac:dyDescent="0.25">
      <c r="A9" s="64" t="s">
        <v>26</v>
      </c>
      <c r="B9" s="64"/>
      <c r="C9" s="64"/>
      <c r="D9" s="64"/>
      <c r="E9" s="64"/>
    </row>
    <row r="10" spans="1:5" ht="24.75" customHeight="1" x14ac:dyDescent="0.25">
      <c r="A10" s="68" t="s">
        <v>14</v>
      </c>
      <c r="B10" s="68"/>
      <c r="C10" s="68"/>
      <c r="D10" s="68"/>
      <c r="E10" s="68"/>
    </row>
    <row r="11" spans="1:5" ht="28.5" customHeight="1" x14ac:dyDescent="0.25">
      <c r="A11" s="64" t="s">
        <v>27</v>
      </c>
      <c r="B11" s="64"/>
      <c r="C11" s="64"/>
      <c r="D11" s="64"/>
      <c r="E11" s="64"/>
    </row>
    <row r="12" spans="1:5" x14ac:dyDescent="0.25">
      <c r="A12" s="67" t="s">
        <v>15</v>
      </c>
      <c r="B12" s="67"/>
      <c r="C12" s="67"/>
      <c r="D12" s="67"/>
      <c r="E12" s="67"/>
    </row>
    <row r="13" spans="1:5" x14ac:dyDescent="0.25">
      <c r="A13" s="64" t="s">
        <v>22</v>
      </c>
      <c r="B13" s="64"/>
      <c r="C13" s="64"/>
      <c r="D13" s="64"/>
      <c r="E13" s="64"/>
    </row>
    <row r="14" spans="1:5" x14ac:dyDescent="0.25">
      <c r="A14" s="67" t="s">
        <v>2</v>
      </c>
      <c r="B14" s="67"/>
      <c r="C14" s="67"/>
      <c r="D14" s="67"/>
      <c r="E14" s="67"/>
    </row>
    <row r="15" spans="1:5" x14ac:dyDescent="0.25">
      <c r="A15" s="64" t="s">
        <v>23</v>
      </c>
      <c r="B15" s="64"/>
      <c r="C15" s="64"/>
      <c r="D15" s="64"/>
      <c r="E15" s="64"/>
    </row>
    <row r="16" spans="1:5" x14ac:dyDescent="0.25">
      <c r="A16" s="67" t="s">
        <v>16</v>
      </c>
      <c r="B16" s="67"/>
      <c r="C16" s="67"/>
      <c r="D16" s="67"/>
      <c r="E16" s="67"/>
    </row>
    <row r="17" spans="1:7" ht="26.25" customHeight="1" x14ac:dyDescent="0.25">
      <c r="A17" s="64" t="s">
        <v>17</v>
      </c>
      <c r="B17" s="64"/>
      <c r="C17" s="64"/>
      <c r="D17" s="64"/>
      <c r="E17" s="64"/>
    </row>
    <row r="18" spans="1:7" ht="62.25" customHeight="1" x14ac:dyDescent="0.25">
      <c r="A18" s="64" t="s">
        <v>28</v>
      </c>
      <c r="B18" s="64"/>
      <c r="C18" s="64"/>
      <c r="D18" s="64"/>
      <c r="E18" s="64"/>
    </row>
    <row r="19" spans="1:7" ht="31.5" customHeight="1" x14ac:dyDescent="0.25">
      <c r="A19" s="63" t="s">
        <v>29</v>
      </c>
      <c r="B19" s="63"/>
      <c r="C19" s="63"/>
      <c r="D19" s="63"/>
      <c r="E19" s="63"/>
    </row>
    <row r="20" spans="1:7" x14ac:dyDescent="0.25">
      <c r="A20" s="63"/>
      <c r="B20" s="63"/>
      <c r="C20" s="63"/>
      <c r="D20" s="63"/>
      <c r="E20" s="63"/>
      <c r="F20" s="1">
        <f>4325.9+63.5</f>
        <v>4389.3999999999996</v>
      </c>
      <c r="G20" s="1">
        <v>3</v>
      </c>
    </row>
    <row r="21" spans="1:7" ht="124.2" x14ac:dyDescent="0.25">
      <c r="A21" s="2" t="s">
        <v>7</v>
      </c>
      <c r="B21" s="2" t="s">
        <v>10</v>
      </c>
      <c r="C21" s="2" t="s">
        <v>3</v>
      </c>
      <c r="D21" s="2" t="s">
        <v>9</v>
      </c>
      <c r="E21" s="11" t="s">
        <v>8</v>
      </c>
    </row>
    <row r="22" spans="1:7" ht="39.6" x14ac:dyDescent="0.3">
      <c r="A22" s="41" t="s">
        <v>54</v>
      </c>
      <c r="B22" s="5" t="s">
        <v>48</v>
      </c>
      <c r="C22" s="2" t="s">
        <v>4</v>
      </c>
      <c r="D22" s="2">
        <v>12.32</v>
      </c>
      <c r="E22" s="12">
        <f>D22*F20*G20</f>
        <v>162232.22399999999</v>
      </c>
      <c r="G22" s="14"/>
    </row>
    <row r="23" spans="1:7" ht="69" x14ac:dyDescent="0.25">
      <c r="A23" s="4" t="s">
        <v>74</v>
      </c>
      <c r="B23" s="5" t="s">
        <v>82</v>
      </c>
      <c r="C23" s="2" t="s">
        <v>4</v>
      </c>
      <c r="D23" s="2"/>
      <c r="E23" s="29">
        <f>2523.96*3</f>
        <v>7571.88</v>
      </c>
      <c r="G23" s="14"/>
    </row>
    <row r="24" spans="1:7" x14ac:dyDescent="0.25">
      <c r="A24" s="4" t="s">
        <v>49</v>
      </c>
      <c r="B24" s="5" t="s">
        <v>24</v>
      </c>
      <c r="C24" s="2" t="s">
        <v>4</v>
      </c>
      <c r="D24" s="2">
        <v>4.78</v>
      </c>
      <c r="E24" s="12">
        <f>D24*F20*G20</f>
        <v>62943.995999999999</v>
      </c>
      <c r="G24" s="14"/>
    </row>
    <row r="25" spans="1:7" x14ac:dyDescent="0.25">
      <c r="A25" s="4" t="s">
        <v>45</v>
      </c>
      <c r="B25" s="5" t="s">
        <v>82</v>
      </c>
      <c r="C25" s="2" t="s">
        <v>32</v>
      </c>
      <c r="D25" s="2"/>
      <c r="E25" s="40">
        <v>9255.7900000000009</v>
      </c>
      <c r="G25" s="14"/>
    </row>
    <row r="26" spans="1:7" x14ac:dyDescent="0.25">
      <c r="A26" s="4" t="s">
        <v>42</v>
      </c>
      <c r="B26" s="5" t="s">
        <v>82</v>
      </c>
      <c r="C26" s="2" t="s">
        <v>32</v>
      </c>
      <c r="D26" s="2"/>
      <c r="E26" s="12">
        <v>3044.37</v>
      </c>
      <c r="G26" s="14"/>
    </row>
    <row r="27" spans="1:7" x14ac:dyDescent="0.25">
      <c r="A27" s="4" t="s">
        <v>43</v>
      </c>
      <c r="B27" s="5" t="s">
        <v>82</v>
      </c>
      <c r="C27" s="2" t="s">
        <v>32</v>
      </c>
      <c r="D27" s="2"/>
      <c r="E27" s="12">
        <v>3700.64</v>
      </c>
      <c r="G27" s="14"/>
    </row>
    <row r="28" spans="1:7" x14ac:dyDescent="0.25">
      <c r="A28" s="4" t="s">
        <v>50</v>
      </c>
      <c r="B28" s="5" t="s">
        <v>82</v>
      </c>
      <c r="C28" s="2" t="s">
        <v>32</v>
      </c>
      <c r="D28" s="2"/>
      <c r="E28" s="12">
        <v>6093.36</v>
      </c>
      <c r="G28" s="14"/>
    </row>
    <row r="29" spans="1:7" x14ac:dyDescent="0.25">
      <c r="A29" s="4" t="s">
        <v>30</v>
      </c>
      <c r="B29" s="5" t="s">
        <v>82</v>
      </c>
      <c r="C29" s="2" t="s">
        <v>32</v>
      </c>
      <c r="D29" s="2"/>
      <c r="E29" s="12">
        <f>2660.16-462.33</f>
        <v>2197.83</v>
      </c>
      <c r="G29" s="14"/>
    </row>
    <row r="30" spans="1:7" ht="27.6" x14ac:dyDescent="0.25">
      <c r="A30" s="6" t="s">
        <v>83</v>
      </c>
      <c r="B30" s="26" t="s">
        <v>89</v>
      </c>
      <c r="C30" s="2" t="s">
        <v>34</v>
      </c>
      <c r="D30" s="33">
        <v>2</v>
      </c>
      <c r="E30" s="12">
        <f>D30*206.95</f>
        <v>413.9</v>
      </c>
      <c r="G30" s="14"/>
    </row>
    <row r="31" spans="1:7" ht="27.6" x14ac:dyDescent="0.25">
      <c r="A31" s="6" t="s">
        <v>94</v>
      </c>
      <c r="B31" s="26" t="s">
        <v>89</v>
      </c>
      <c r="C31" s="2" t="s">
        <v>34</v>
      </c>
      <c r="D31" s="26">
        <v>14</v>
      </c>
      <c r="E31" s="12">
        <f t="shared" ref="E31:E37" si="0">D31*206.95</f>
        <v>2897.2999999999997</v>
      </c>
      <c r="G31" s="14"/>
    </row>
    <row r="32" spans="1:7" x14ac:dyDescent="0.25">
      <c r="A32" s="6" t="s">
        <v>84</v>
      </c>
      <c r="B32" s="26" t="s">
        <v>90</v>
      </c>
      <c r="C32" s="2" t="s">
        <v>34</v>
      </c>
      <c r="D32" s="26">
        <v>33</v>
      </c>
      <c r="E32" s="12">
        <f t="shared" si="0"/>
        <v>6829.3499999999995</v>
      </c>
      <c r="G32" s="14"/>
    </row>
    <row r="33" spans="1:7" x14ac:dyDescent="0.25">
      <c r="A33" s="6" t="s">
        <v>95</v>
      </c>
      <c r="B33" s="26" t="s">
        <v>90</v>
      </c>
      <c r="C33" s="2" t="s">
        <v>32</v>
      </c>
      <c r="D33" s="26"/>
      <c r="E33" s="12">
        <v>5996.37</v>
      </c>
      <c r="G33" s="14"/>
    </row>
    <row r="34" spans="1:7" ht="27.6" x14ac:dyDescent="0.25">
      <c r="A34" s="6" t="s">
        <v>85</v>
      </c>
      <c r="B34" s="26" t="s">
        <v>90</v>
      </c>
      <c r="C34" s="2" t="s">
        <v>32</v>
      </c>
      <c r="D34" s="26"/>
      <c r="E34" s="12">
        <v>6758.06</v>
      </c>
      <c r="G34" s="14"/>
    </row>
    <row r="35" spans="1:7" x14ac:dyDescent="0.25">
      <c r="A35" s="6" t="s">
        <v>86</v>
      </c>
      <c r="B35" s="26" t="s">
        <v>90</v>
      </c>
      <c r="C35" s="2" t="s">
        <v>32</v>
      </c>
      <c r="D35" s="26"/>
      <c r="E35" s="12">
        <v>4616.4399999999996</v>
      </c>
      <c r="G35" s="14"/>
    </row>
    <row r="36" spans="1:7" x14ac:dyDescent="0.25">
      <c r="A36" s="43" t="s">
        <v>87</v>
      </c>
      <c r="B36" s="53" t="s">
        <v>91</v>
      </c>
      <c r="C36" s="2" t="s">
        <v>34</v>
      </c>
      <c r="D36" s="26">
        <v>4.5</v>
      </c>
      <c r="E36" s="12">
        <f t="shared" si="0"/>
        <v>931.27499999999998</v>
      </c>
      <c r="G36" s="14"/>
    </row>
    <row r="37" spans="1:7" x14ac:dyDescent="0.25">
      <c r="A37" s="42" t="s">
        <v>88</v>
      </c>
      <c r="B37" s="34" t="s">
        <v>91</v>
      </c>
      <c r="C37" s="2" t="s">
        <v>34</v>
      </c>
      <c r="D37" s="26">
        <v>3</v>
      </c>
      <c r="E37" s="12">
        <f t="shared" si="0"/>
        <v>620.84999999999991</v>
      </c>
      <c r="G37" s="14"/>
    </row>
    <row r="38" spans="1:7" x14ac:dyDescent="0.25">
      <c r="A38" s="4" t="s">
        <v>92</v>
      </c>
      <c r="B38" s="5" t="s">
        <v>90</v>
      </c>
      <c r="C38" s="2" t="s">
        <v>93</v>
      </c>
      <c r="D38" s="2"/>
      <c r="E38" s="12">
        <v>18000</v>
      </c>
      <c r="G38" s="14"/>
    </row>
    <row r="39" spans="1:7" s="7" customFormat="1" x14ac:dyDescent="0.25">
      <c r="A39" s="45" t="s">
        <v>65</v>
      </c>
      <c r="B39" s="5"/>
      <c r="C39" s="15"/>
      <c r="D39" s="15"/>
      <c r="E39" s="16">
        <f>SUM(E22:E38)</f>
        <v>304103.63499999995</v>
      </c>
    </row>
    <row r="40" spans="1:7" s="7" customFormat="1" x14ac:dyDescent="0.25">
      <c r="A40" s="8"/>
      <c r="B40" s="17"/>
      <c r="C40" s="18"/>
      <c r="D40" s="18"/>
      <c r="E40" s="19"/>
    </row>
    <row r="41" spans="1:7" ht="30" customHeight="1" x14ac:dyDescent="0.25">
      <c r="A41" s="64" t="s">
        <v>96</v>
      </c>
      <c r="B41" s="64"/>
      <c r="C41" s="64"/>
      <c r="D41" s="64"/>
      <c r="E41" s="64"/>
    </row>
    <row r="42" spans="1:7" ht="30" customHeight="1" x14ac:dyDescent="0.25">
      <c r="A42" s="64" t="s">
        <v>21</v>
      </c>
      <c r="B42" s="64"/>
      <c r="C42" s="64"/>
      <c r="D42" s="64"/>
      <c r="E42" s="64"/>
    </row>
    <row r="43" spans="1:7" x14ac:dyDescent="0.25">
      <c r="A43" s="64" t="s">
        <v>20</v>
      </c>
      <c r="B43" s="64"/>
      <c r="C43" s="64"/>
      <c r="D43" s="64"/>
      <c r="E43" s="64"/>
    </row>
    <row r="44" spans="1:7" ht="30.75" customHeight="1" x14ac:dyDescent="0.25">
      <c r="A44" s="64" t="s">
        <v>37</v>
      </c>
      <c r="B44" s="64"/>
      <c r="C44" s="64"/>
      <c r="D44" s="64"/>
      <c r="E44" s="64"/>
    </row>
    <row r="45" spans="1:7" x14ac:dyDescent="0.25">
      <c r="A45" s="64" t="s">
        <v>18</v>
      </c>
      <c r="B45" s="64"/>
      <c r="C45" s="64"/>
      <c r="D45" s="64"/>
      <c r="E45" s="64"/>
    </row>
    <row r="46" spans="1:7" x14ac:dyDescent="0.25">
      <c r="A46" s="65" t="s">
        <v>5</v>
      </c>
      <c r="B46" s="65"/>
      <c r="C46" s="65"/>
      <c r="D46" s="65"/>
      <c r="E46" s="65"/>
    </row>
    <row r="47" spans="1:7" x14ac:dyDescent="0.25">
      <c r="A47" s="64" t="s">
        <v>18</v>
      </c>
      <c r="B47" s="64"/>
      <c r="C47" s="64"/>
      <c r="D47" s="64"/>
      <c r="E47" s="64"/>
    </row>
    <row r="48" spans="1:7" x14ac:dyDescent="0.25">
      <c r="A48" s="66" t="s">
        <v>35</v>
      </c>
      <c r="B48" s="66"/>
      <c r="C48" s="66"/>
      <c r="D48" s="66"/>
      <c r="E48" s="66"/>
    </row>
    <row r="49" spans="1:7" x14ac:dyDescent="0.25">
      <c r="B49" s="62" t="s">
        <v>19</v>
      </c>
      <c r="C49" s="62"/>
      <c r="D49" s="62"/>
      <c r="E49" s="20" t="s">
        <v>6</v>
      </c>
    </row>
    <row r="50" spans="1:7" x14ac:dyDescent="0.25">
      <c r="A50" s="23"/>
      <c r="B50" s="23"/>
      <c r="C50" s="23"/>
      <c r="D50" s="23"/>
      <c r="E50" s="10"/>
    </row>
    <row r="51" spans="1:7" x14ac:dyDescent="0.25">
      <c r="A51" s="66" t="s">
        <v>36</v>
      </c>
      <c r="B51" s="66"/>
      <c r="C51" s="66"/>
      <c r="D51" s="66"/>
      <c r="E51" s="66"/>
    </row>
    <row r="52" spans="1:7" x14ac:dyDescent="0.25">
      <c r="B52" s="62" t="s">
        <v>19</v>
      </c>
      <c r="C52" s="62"/>
      <c r="D52" s="62"/>
      <c r="E52" s="20" t="s">
        <v>6</v>
      </c>
    </row>
    <row r="54" spans="1:7" x14ac:dyDescent="0.25">
      <c r="A54" s="1" t="s">
        <v>41</v>
      </c>
    </row>
    <row r="55" spans="1:7" x14ac:dyDescent="0.25">
      <c r="A55" s="7" t="s">
        <v>38</v>
      </c>
      <c r="E55" s="1"/>
    </row>
    <row r="56" spans="1:7" x14ac:dyDescent="0.25">
      <c r="A56" s="7" t="s">
        <v>46</v>
      </c>
      <c r="B56" s="21">
        <f>'2кв'!B56</f>
        <v>153880.50799999991</v>
      </c>
      <c r="E56" s="1"/>
    </row>
    <row r="57" spans="1:7" x14ac:dyDescent="0.25">
      <c r="A57" s="49" t="s">
        <v>97</v>
      </c>
      <c r="B57" s="22"/>
      <c r="E57" s="1"/>
    </row>
    <row r="58" spans="1:7" x14ac:dyDescent="0.25">
      <c r="A58" s="1" t="s">
        <v>40</v>
      </c>
      <c r="B58" s="22">
        <v>329592.32000000001</v>
      </c>
      <c r="E58" s="1"/>
      <c r="G58" s="14"/>
    </row>
    <row r="59" spans="1:7" x14ac:dyDescent="0.25">
      <c r="A59" s="1" t="s">
        <v>47</v>
      </c>
      <c r="B59" s="22">
        <v>1585.54</v>
      </c>
      <c r="E59" s="1"/>
    </row>
    <row r="60" spans="1:7" x14ac:dyDescent="0.25">
      <c r="A60" s="1" t="s">
        <v>68</v>
      </c>
      <c r="B60" s="22">
        <f>700*3</f>
        <v>2100</v>
      </c>
      <c r="E60" s="1"/>
    </row>
    <row r="61" spans="1:7" x14ac:dyDescent="0.25">
      <c r="A61" s="1" t="s">
        <v>53</v>
      </c>
      <c r="B61" s="22">
        <f>3*300</f>
        <v>900</v>
      </c>
      <c r="E61" s="1"/>
    </row>
    <row r="62" spans="1:7" x14ac:dyDescent="0.25">
      <c r="A62" s="1" t="s">
        <v>98</v>
      </c>
      <c r="B62" s="22">
        <f>2550+900+900</f>
        <v>4350</v>
      </c>
      <c r="E62" s="1"/>
    </row>
    <row r="63" spans="1:7" ht="27.6" x14ac:dyDescent="0.25">
      <c r="A63" s="49" t="s">
        <v>44</v>
      </c>
      <c r="B63" s="22">
        <f>E39</f>
        <v>304103.63499999995</v>
      </c>
      <c r="E63" s="1"/>
    </row>
    <row r="64" spans="1:7" x14ac:dyDescent="0.25">
      <c r="A64" s="30" t="s">
        <v>39</v>
      </c>
      <c r="B64" s="31">
        <f>B56+B58+B59+B60+B61+B62-B63</f>
        <v>188304.73299999995</v>
      </c>
    </row>
  </sheetData>
  <mergeCells count="29">
    <mergeCell ref="A47:E47"/>
    <mergeCell ref="A48:E48"/>
    <mergeCell ref="B49:D49"/>
    <mergeCell ref="A51:E51"/>
    <mergeCell ref="B52:D52"/>
    <mergeCell ref="A46:E46"/>
    <mergeCell ref="A15:E15"/>
    <mergeCell ref="A16:E16"/>
    <mergeCell ref="A17:E17"/>
    <mergeCell ref="A18:E18"/>
    <mergeCell ref="A19:E19"/>
    <mergeCell ref="A20:E20"/>
    <mergeCell ref="A41:E41"/>
    <mergeCell ref="A42:E42"/>
    <mergeCell ref="A43:E43"/>
    <mergeCell ref="A44:E44"/>
    <mergeCell ref="A45:E45"/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view="pageBreakPreview" zoomScaleNormal="100" zoomScaleSheetLayoutView="100" workbookViewId="0">
      <selection activeCell="A3" sqref="A3:E4"/>
    </sheetView>
  </sheetViews>
  <sheetFormatPr defaultColWidth="9.109375" defaultRowHeight="13.8" x14ac:dyDescent="0.25"/>
  <cols>
    <col min="1" max="1" width="33.21875" style="1" customWidth="1"/>
    <col min="2" max="2" width="20.33203125" style="1" customWidth="1"/>
    <col min="3" max="3" width="13" style="1" customWidth="1"/>
    <col min="4" max="4" width="16.109375" style="1" customWidth="1"/>
    <col min="5" max="5" width="14.109375" style="13" customWidth="1"/>
    <col min="6" max="6" width="9.109375" style="1"/>
    <col min="7" max="7" width="12.109375" style="1" bestFit="1" customWidth="1"/>
    <col min="8" max="8" width="12.109375" style="1" customWidth="1"/>
    <col min="9" max="16384" width="9.109375" style="1"/>
  </cols>
  <sheetData>
    <row r="1" spans="1:5" x14ac:dyDescent="0.25">
      <c r="A1" s="70" t="s">
        <v>11</v>
      </c>
      <c r="B1" s="70"/>
      <c r="C1" s="70"/>
      <c r="D1" s="70"/>
      <c r="E1" s="70"/>
    </row>
    <row r="2" spans="1:5" ht="29.25" customHeight="1" x14ac:dyDescent="0.25">
      <c r="A2" s="71" t="s">
        <v>12</v>
      </c>
      <c r="B2" s="72"/>
      <c r="C2" s="72"/>
      <c r="D2" s="72"/>
      <c r="E2" s="72"/>
    </row>
    <row r="3" spans="1:5" x14ac:dyDescent="0.25">
      <c r="A3" s="71" t="s">
        <v>99</v>
      </c>
      <c r="B3" s="71"/>
      <c r="C3" s="71"/>
      <c r="D3" s="71"/>
      <c r="E3" s="71"/>
    </row>
    <row r="4" spans="1:5" x14ac:dyDescent="0.25">
      <c r="A4" s="50" t="s">
        <v>13</v>
      </c>
      <c r="B4" s="3"/>
      <c r="C4" s="3"/>
      <c r="D4" s="3"/>
      <c r="E4" s="51" t="s">
        <v>100</v>
      </c>
    </row>
    <row r="5" spans="1:5" x14ac:dyDescent="0.25">
      <c r="A5" s="23"/>
      <c r="B5" s="3"/>
      <c r="C5" s="3"/>
      <c r="D5" s="3"/>
      <c r="E5" s="9"/>
    </row>
    <row r="6" spans="1:5" x14ac:dyDescent="0.25">
      <c r="A6" s="64" t="s">
        <v>0</v>
      </c>
      <c r="B6" s="64"/>
      <c r="C6" s="64"/>
      <c r="D6" s="64"/>
      <c r="E6" s="64"/>
    </row>
    <row r="7" spans="1:5" x14ac:dyDescent="0.25">
      <c r="A7" s="69" t="s">
        <v>25</v>
      </c>
      <c r="B7" s="69"/>
      <c r="C7" s="69"/>
      <c r="D7" s="69"/>
      <c r="E7" s="69"/>
    </row>
    <row r="8" spans="1:5" x14ac:dyDescent="0.25">
      <c r="A8" s="67" t="s">
        <v>1</v>
      </c>
      <c r="B8" s="67"/>
      <c r="C8" s="67"/>
      <c r="D8" s="67"/>
      <c r="E8" s="67"/>
    </row>
    <row r="9" spans="1:5" x14ac:dyDescent="0.25">
      <c r="A9" s="64" t="s">
        <v>26</v>
      </c>
      <c r="B9" s="64"/>
      <c r="C9" s="64"/>
      <c r="D9" s="64"/>
      <c r="E9" s="64"/>
    </row>
    <row r="10" spans="1:5" ht="24.75" customHeight="1" x14ac:dyDescent="0.25">
      <c r="A10" s="68" t="s">
        <v>14</v>
      </c>
      <c r="B10" s="68"/>
      <c r="C10" s="68"/>
      <c r="D10" s="68"/>
      <c r="E10" s="68"/>
    </row>
    <row r="11" spans="1:5" ht="28.5" customHeight="1" x14ac:dyDescent="0.25">
      <c r="A11" s="64" t="s">
        <v>27</v>
      </c>
      <c r="B11" s="64"/>
      <c r="C11" s="64"/>
      <c r="D11" s="64"/>
      <c r="E11" s="64"/>
    </row>
    <row r="12" spans="1:5" x14ac:dyDescent="0.25">
      <c r="A12" s="67" t="s">
        <v>15</v>
      </c>
      <c r="B12" s="67"/>
      <c r="C12" s="67"/>
      <c r="D12" s="67"/>
      <c r="E12" s="67"/>
    </row>
    <row r="13" spans="1:5" x14ac:dyDescent="0.25">
      <c r="A13" s="64" t="s">
        <v>22</v>
      </c>
      <c r="B13" s="64"/>
      <c r="C13" s="64"/>
      <c r="D13" s="64"/>
      <c r="E13" s="64"/>
    </row>
    <row r="14" spans="1:5" x14ac:dyDescent="0.25">
      <c r="A14" s="67" t="s">
        <v>2</v>
      </c>
      <c r="B14" s="67"/>
      <c r="C14" s="67"/>
      <c r="D14" s="67"/>
      <c r="E14" s="67"/>
    </row>
    <row r="15" spans="1:5" x14ac:dyDescent="0.25">
      <c r="A15" s="64" t="s">
        <v>23</v>
      </c>
      <c r="B15" s="64"/>
      <c r="C15" s="64"/>
      <c r="D15" s="64"/>
      <c r="E15" s="64"/>
    </row>
    <row r="16" spans="1:5" x14ac:dyDescent="0.25">
      <c r="A16" s="67" t="s">
        <v>16</v>
      </c>
      <c r="B16" s="67"/>
      <c r="C16" s="67"/>
      <c r="D16" s="67"/>
      <c r="E16" s="67"/>
    </row>
    <row r="17" spans="1:7" ht="26.25" customHeight="1" x14ac:dyDescent="0.25">
      <c r="A17" s="64" t="s">
        <v>17</v>
      </c>
      <c r="B17" s="64"/>
      <c r="C17" s="64"/>
      <c r="D17" s="64"/>
      <c r="E17" s="64"/>
    </row>
    <row r="18" spans="1:7" ht="62.25" customHeight="1" x14ac:dyDescent="0.25">
      <c r="A18" s="64" t="s">
        <v>28</v>
      </c>
      <c r="B18" s="64"/>
      <c r="C18" s="64"/>
      <c r="D18" s="64"/>
      <c r="E18" s="64"/>
    </row>
    <row r="19" spans="1:7" ht="31.5" customHeight="1" x14ac:dyDescent="0.25">
      <c r="A19" s="63" t="s">
        <v>29</v>
      </c>
      <c r="B19" s="63"/>
      <c r="C19" s="63"/>
      <c r="D19" s="63"/>
      <c r="E19" s="63"/>
    </row>
    <row r="20" spans="1:7" x14ac:dyDescent="0.25">
      <c r="A20" s="63"/>
      <c r="B20" s="63"/>
      <c r="C20" s="63"/>
      <c r="D20" s="63"/>
      <c r="E20" s="63"/>
      <c r="F20" s="1">
        <f>4325.9+63.5</f>
        <v>4389.3999999999996</v>
      </c>
      <c r="G20" s="1">
        <v>3</v>
      </c>
    </row>
    <row r="21" spans="1:7" ht="124.2" x14ac:dyDescent="0.25">
      <c r="A21" s="2" t="s">
        <v>7</v>
      </c>
      <c r="B21" s="2" t="s">
        <v>10</v>
      </c>
      <c r="C21" s="2" t="s">
        <v>3</v>
      </c>
      <c r="D21" s="2" t="s">
        <v>9</v>
      </c>
      <c r="E21" s="11" t="s">
        <v>8</v>
      </c>
    </row>
    <row r="22" spans="1:7" ht="39.6" x14ac:dyDescent="0.3">
      <c r="A22" s="41" t="s">
        <v>54</v>
      </c>
      <c r="B22" s="5" t="s">
        <v>48</v>
      </c>
      <c r="C22" s="2" t="s">
        <v>4</v>
      </c>
      <c r="D22" s="2">
        <v>12.32</v>
      </c>
      <c r="E22" s="12">
        <f>D22*F20*G20</f>
        <v>162232.22399999999</v>
      </c>
      <c r="G22" s="14"/>
    </row>
    <row r="23" spans="1:7" ht="69" x14ac:dyDescent="0.25">
      <c r="A23" s="4" t="s">
        <v>74</v>
      </c>
      <c r="B23" s="5" t="s">
        <v>101</v>
      </c>
      <c r="C23" s="2" t="s">
        <v>4</v>
      </c>
      <c r="D23" s="2"/>
      <c r="E23" s="29">
        <f>2523.96*3</f>
        <v>7571.88</v>
      </c>
      <c r="G23" s="14"/>
    </row>
    <row r="24" spans="1:7" x14ac:dyDescent="0.25">
      <c r="A24" s="4" t="s">
        <v>49</v>
      </c>
      <c r="B24" s="5" t="s">
        <v>24</v>
      </c>
      <c r="C24" s="2" t="s">
        <v>4</v>
      </c>
      <c r="D24" s="2">
        <v>4.78</v>
      </c>
      <c r="E24" s="12">
        <f>D24*F20*G20</f>
        <v>62943.995999999999</v>
      </c>
      <c r="G24" s="14"/>
    </row>
    <row r="25" spans="1:7" x14ac:dyDescent="0.25">
      <c r="A25" s="4" t="s">
        <v>45</v>
      </c>
      <c r="B25" s="5" t="s">
        <v>101</v>
      </c>
      <c r="C25" s="2" t="s">
        <v>32</v>
      </c>
      <c r="D25" s="2"/>
      <c r="E25" s="40">
        <v>9255.7900000000009</v>
      </c>
      <c r="G25" s="14"/>
    </row>
    <row r="26" spans="1:7" x14ac:dyDescent="0.25">
      <c r="A26" s="4" t="s">
        <v>42</v>
      </c>
      <c r="B26" s="5" t="s">
        <v>101</v>
      </c>
      <c r="C26" s="2" t="s">
        <v>32</v>
      </c>
      <c r="D26" s="2"/>
      <c r="E26" s="12">
        <v>4194.1499999999996</v>
      </c>
      <c r="G26" s="14"/>
    </row>
    <row r="27" spans="1:7" x14ac:dyDescent="0.25">
      <c r="A27" s="4" t="s">
        <v>43</v>
      </c>
      <c r="B27" s="5" t="s">
        <v>101</v>
      </c>
      <c r="C27" s="2" t="s">
        <v>32</v>
      </c>
      <c r="D27" s="2"/>
      <c r="E27" s="12">
        <v>2868.4</v>
      </c>
      <c r="G27" s="14"/>
    </row>
    <row r="28" spans="1:7" x14ac:dyDescent="0.25">
      <c r="A28" s="4" t="s">
        <v>50</v>
      </c>
      <c r="B28" s="5" t="s">
        <v>101</v>
      </c>
      <c r="C28" s="2" t="s">
        <v>32</v>
      </c>
      <c r="D28" s="2"/>
      <c r="E28" s="12">
        <v>6093.36</v>
      </c>
      <c r="G28" s="14"/>
    </row>
    <row r="29" spans="1:7" x14ac:dyDescent="0.25">
      <c r="A29" s="4" t="s">
        <v>30</v>
      </c>
      <c r="B29" s="5" t="s">
        <v>101</v>
      </c>
      <c r="C29" s="2" t="s">
        <v>32</v>
      </c>
      <c r="D29" s="2"/>
      <c r="E29" s="12">
        <v>3074.15</v>
      </c>
      <c r="G29" s="14"/>
    </row>
    <row r="30" spans="1:7" ht="27.6" x14ac:dyDescent="0.25">
      <c r="A30" s="6" t="s">
        <v>102</v>
      </c>
      <c r="B30" s="26" t="s">
        <v>110</v>
      </c>
      <c r="C30" s="2" t="s">
        <v>34</v>
      </c>
      <c r="D30" s="26">
        <v>5.5</v>
      </c>
      <c r="E30" s="12">
        <f>D30*206.95</f>
        <v>1138.2249999999999</v>
      </c>
      <c r="G30" s="14"/>
    </row>
    <row r="31" spans="1:7" x14ac:dyDescent="0.25">
      <c r="A31" s="6" t="s">
        <v>103</v>
      </c>
      <c r="B31" s="26" t="s">
        <v>110</v>
      </c>
      <c r="C31" s="2" t="s">
        <v>34</v>
      </c>
      <c r="D31" s="26">
        <v>1.5</v>
      </c>
      <c r="E31" s="12">
        <f t="shared" ref="E31:E37" si="0">D31*206.95</f>
        <v>310.42499999999995</v>
      </c>
      <c r="G31" s="14"/>
    </row>
    <row r="32" spans="1:7" ht="27.6" x14ac:dyDescent="0.25">
      <c r="A32" s="6" t="s">
        <v>104</v>
      </c>
      <c r="B32" s="26" t="s">
        <v>113</v>
      </c>
      <c r="C32" s="2" t="s">
        <v>32</v>
      </c>
      <c r="D32" s="26"/>
      <c r="E32" s="12">
        <v>86038.74</v>
      </c>
      <c r="G32" s="14"/>
    </row>
    <row r="33" spans="1:7" ht="27.6" x14ac:dyDescent="0.25">
      <c r="A33" s="6" t="s">
        <v>105</v>
      </c>
      <c r="B33" s="26" t="s">
        <v>110</v>
      </c>
      <c r="C33" s="2" t="s">
        <v>32</v>
      </c>
      <c r="D33" s="26"/>
      <c r="E33" s="12">
        <v>13242.6</v>
      </c>
      <c r="G33" s="14"/>
    </row>
    <row r="34" spans="1:7" ht="27.6" x14ac:dyDescent="0.25">
      <c r="A34" s="6" t="s">
        <v>106</v>
      </c>
      <c r="B34" s="26" t="s">
        <v>110</v>
      </c>
      <c r="C34" s="2" t="s">
        <v>32</v>
      </c>
      <c r="D34" s="26"/>
      <c r="E34" s="12">
        <v>1319.25</v>
      </c>
      <c r="G34" s="14"/>
    </row>
    <row r="35" spans="1:7" x14ac:dyDescent="0.25">
      <c r="A35" s="6" t="s">
        <v>107</v>
      </c>
      <c r="B35" s="26" t="s">
        <v>111</v>
      </c>
      <c r="C35" s="2" t="s">
        <v>34</v>
      </c>
      <c r="D35" s="26">
        <v>2</v>
      </c>
      <c r="E35" s="12">
        <f t="shared" si="0"/>
        <v>413.9</v>
      </c>
      <c r="G35" s="14"/>
    </row>
    <row r="36" spans="1:7" ht="27.6" x14ac:dyDescent="0.25">
      <c r="A36" s="6" t="s">
        <v>108</v>
      </c>
      <c r="B36" s="26" t="s">
        <v>112</v>
      </c>
      <c r="C36" s="2" t="s">
        <v>32</v>
      </c>
      <c r="D36" s="26"/>
      <c r="E36" s="12">
        <v>2626.58</v>
      </c>
      <c r="G36" s="14"/>
    </row>
    <row r="37" spans="1:7" ht="27.6" x14ac:dyDescent="0.25">
      <c r="A37" s="6" t="s">
        <v>109</v>
      </c>
      <c r="B37" s="26" t="s">
        <v>112</v>
      </c>
      <c r="C37" s="2" t="s">
        <v>34</v>
      </c>
      <c r="D37" s="26">
        <v>18</v>
      </c>
      <c r="E37" s="12">
        <f t="shared" si="0"/>
        <v>3725.1</v>
      </c>
      <c r="G37" s="14"/>
    </row>
    <row r="38" spans="1:7" s="7" customFormat="1" x14ac:dyDescent="0.25">
      <c r="A38" s="45" t="s">
        <v>65</v>
      </c>
      <c r="B38" s="5"/>
      <c r="C38" s="15"/>
      <c r="D38" s="15"/>
      <c r="E38" s="16">
        <f>SUM(E22:E37)</f>
        <v>367048.76999999996</v>
      </c>
    </row>
    <row r="39" spans="1:7" s="7" customFormat="1" x14ac:dyDescent="0.25">
      <c r="A39" s="8"/>
      <c r="B39" s="17"/>
      <c r="C39" s="18"/>
      <c r="D39" s="18"/>
      <c r="E39" s="19"/>
    </row>
    <row r="40" spans="1:7" ht="30" customHeight="1" x14ac:dyDescent="0.25">
      <c r="A40" s="74" t="s">
        <v>147</v>
      </c>
      <c r="B40" s="74"/>
      <c r="C40" s="74"/>
      <c r="D40" s="74"/>
      <c r="E40" s="74"/>
    </row>
    <row r="41" spans="1:7" ht="30" customHeight="1" x14ac:dyDescent="0.25">
      <c r="A41" s="64" t="s">
        <v>21</v>
      </c>
      <c r="B41" s="64"/>
      <c r="C41" s="64"/>
      <c r="D41" s="64"/>
      <c r="E41" s="64"/>
    </row>
    <row r="42" spans="1:7" x14ac:dyDescent="0.25">
      <c r="A42" s="64" t="s">
        <v>20</v>
      </c>
      <c r="B42" s="64"/>
      <c r="C42" s="64"/>
      <c r="D42" s="64"/>
      <c r="E42" s="64"/>
    </row>
    <row r="43" spans="1:7" ht="30.75" customHeight="1" x14ac:dyDescent="0.25">
      <c r="A43" s="64" t="s">
        <v>37</v>
      </c>
      <c r="B43" s="64"/>
      <c r="C43" s="64"/>
      <c r="D43" s="64"/>
      <c r="E43" s="64"/>
    </row>
    <row r="44" spans="1:7" x14ac:dyDescent="0.25">
      <c r="A44" s="64" t="s">
        <v>18</v>
      </c>
      <c r="B44" s="64"/>
      <c r="C44" s="64"/>
      <c r="D44" s="64"/>
      <c r="E44" s="64"/>
    </row>
    <row r="45" spans="1:7" x14ac:dyDescent="0.25">
      <c r="A45" s="65" t="s">
        <v>5</v>
      </c>
      <c r="B45" s="65"/>
      <c r="C45" s="65"/>
      <c r="D45" s="65"/>
      <c r="E45" s="65"/>
    </row>
    <row r="46" spans="1:7" x14ac:dyDescent="0.25">
      <c r="A46" s="64" t="s">
        <v>18</v>
      </c>
      <c r="B46" s="64"/>
      <c r="C46" s="64"/>
      <c r="D46" s="64"/>
      <c r="E46" s="64"/>
    </row>
    <row r="47" spans="1:7" x14ac:dyDescent="0.25">
      <c r="A47" s="66" t="s">
        <v>35</v>
      </c>
      <c r="B47" s="66"/>
      <c r="C47" s="66"/>
      <c r="D47" s="66"/>
      <c r="E47" s="66"/>
    </row>
    <row r="48" spans="1:7" x14ac:dyDescent="0.25">
      <c r="B48" s="62" t="s">
        <v>19</v>
      </c>
      <c r="C48" s="62"/>
      <c r="D48" s="62"/>
      <c r="E48" s="20" t="s">
        <v>6</v>
      </c>
    </row>
    <row r="49" spans="1:7" x14ac:dyDescent="0.25">
      <c r="A49" s="23"/>
      <c r="B49" s="23"/>
      <c r="C49" s="23"/>
      <c r="D49" s="23"/>
      <c r="E49" s="10"/>
    </row>
    <row r="50" spans="1:7" x14ac:dyDescent="0.25">
      <c r="A50" s="66" t="s">
        <v>36</v>
      </c>
      <c r="B50" s="66"/>
      <c r="C50" s="66"/>
      <c r="D50" s="66"/>
      <c r="E50" s="66"/>
    </row>
    <row r="51" spans="1:7" x14ac:dyDescent="0.25">
      <c r="B51" s="62" t="s">
        <v>19</v>
      </c>
      <c r="C51" s="62"/>
      <c r="D51" s="62"/>
      <c r="E51" s="20" t="s">
        <v>6</v>
      </c>
    </row>
    <row r="53" spans="1:7" x14ac:dyDescent="0.25">
      <c r="A53" s="1" t="s">
        <v>41</v>
      </c>
    </row>
    <row r="54" spans="1:7" x14ac:dyDescent="0.25">
      <c r="A54" s="7" t="s">
        <v>38</v>
      </c>
      <c r="E54" s="1"/>
    </row>
    <row r="55" spans="1:7" x14ac:dyDescent="0.25">
      <c r="A55" s="7" t="s">
        <v>46</v>
      </c>
      <c r="B55" s="21">
        <f>'3кв'!B64</f>
        <v>188304.73299999995</v>
      </c>
      <c r="E55" s="1"/>
    </row>
    <row r="56" spans="1:7" x14ac:dyDescent="0.25">
      <c r="A56" s="52" t="s">
        <v>97</v>
      </c>
      <c r="B56" s="22"/>
      <c r="E56" s="1"/>
    </row>
    <row r="57" spans="1:7" x14ac:dyDescent="0.25">
      <c r="A57" s="1" t="s">
        <v>40</v>
      </c>
      <c r="B57" s="22">
        <v>291358.44</v>
      </c>
      <c r="E57" s="1"/>
      <c r="G57" s="14"/>
    </row>
    <row r="58" spans="1:7" x14ac:dyDescent="0.25">
      <c r="A58" s="1" t="s">
        <v>47</v>
      </c>
      <c r="B58" s="22">
        <v>7294.85</v>
      </c>
      <c r="E58" s="1"/>
    </row>
    <row r="59" spans="1:7" x14ac:dyDescent="0.25">
      <c r="A59" s="1" t="s">
        <v>68</v>
      </c>
      <c r="B59" s="22">
        <f>700*3</f>
        <v>2100</v>
      </c>
      <c r="E59" s="1"/>
    </row>
    <row r="60" spans="1:7" x14ac:dyDescent="0.25">
      <c r="A60" s="1" t="s">
        <v>53</v>
      </c>
      <c r="B60" s="22">
        <f>3*300</f>
        <v>900</v>
      </c>
      <c r="E60" s="1"/>
    </row>
    <row r="61" spans="1:7" x14ac:dyDescent="0.25">
      <c r="A61" s="1" t="s">
        <v>98</v>
      </c>
      <c r="B61" s="22">
        <f>2550+900+900</f>
        <v>4350</v>
      </c>
      <c r="E61" s="1"/>
    </row>
    <row r="62" spans="1:7" ht="27.6" x14ac:dyDescent="0.25">
      <c r="A62" s="52" t="s">
        <v>44</v>
      </c>
      <c r="B62" s="22">
        <f>E38</f>
        <v>367048.76999999996</v>
      </c>
      <c r="E62" s="1"/>
    </row>
    <row r="63" spans="1:7" x14ac:dyDescent="0.25">
      <c r="A63" s="30" t="s">
        <v>39</v>
      </c>
      <c r="B63" s="31">
        <f>B55+B57+B58+B59+B60+B61-B62</f>
        <v>127259.25299999997</v>
      </c>
    </row>
  </sheetData>
  <mergeCells count="29"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A45:E45"/>
    <mergeCell ref="A15:E15"/>
    <mergeCell ref="A16:E16"/>
    <mergeCell ref="A17:E17"/>
    <mergeCell ref="A18:E18"/>
    <mergeCell ref="A19:E19"/>
    <mergeCell ref="A20:E20"/>
    <mergeCell ref="A40:E40"/>
    <mergeCell ref="A41:E41"/>
    <mergeCell ref="A42:E42"/>
    <mergeCell ref="A43:E43"/>
    <mergeCell ref="A44:E44"/>
    <mergeCell ref="A46:E46"/>
    <mergeCell ref="A47:E47"/>
    <mergeCell ref="B48:D48"/>
    <mergeCell ref="A50:E50"/>
    <mergeCell ref="B51:D5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view="pageBreakPreview" topLeftCell="A28" zoomScaleNormal="100" zoomScaleSheetLayoutView="100" workbookViewId="0">
      <selection activeCell="B18" sqref="B18"/>
    </sheetView>
  </sheetViews>
  <sheetFormatPr defaultRowHeight="14.4" x14ac:dyDescent="0.3"/>
  <cols>
    <col min="1" max="1" width="10.5546875" customWidth="1"/>
    <col min="2" max="2" width="54.33203125" customWidth="1"/>
    <col min="3" max="3" width="15.33203125" customWidth="1"/>
    <col min="4" max="4" width="15.6640625" customWidth="1"/>
    <col min="5" max="5" width="14.6640625" customWidth="1"/>
    <col min="6" max="6" width="12.44140625" customWidth="1"/>
    <col min="7" max="7" width="12" customWidth="1"/>
    <col min="8" max="8" width="13.5546875" customWidth="1"/>
  </cols>
  <sheetData>
    <row r="1" spans="1:4" ht="15.6" x14ac:dyDescent="0.3">
      <c r="A1" s="75" t="s">
        <v>114</v>
      </c>
      <c r="B1" s="75"/>
      <c r="C1" s="75"/>
      <c r="D1" s="54"/>
    </row>
    <row r="2" spans="1:4" ht="15.6" x14ac:dyDescent="0.3">
      <c r="A2" s="76" t="s">
        <v>115</v>
      </c>
      <c r="B2" s="76"/>
      <c r="C2" s="76"/>
      <c r="D2" s="55"/>
    </row>
    <row r="3" spans="1:4" ht="15.6" x14ac:dyDescent="0.3">
      <c r="A3" s="76" t="s">
        <v>116</v>
      </c>
      <c r="B3" s="76"/>
      <c r="C3" s="76"/>
      <c r="D3" s="55"/>
    </row>
    <row r="4" spans="1:4" ht="15.6" x14ac:dyDescent="0.3">
      <c r="A4" s="75" t="s">
        <v>139</v>
      </c>
      <c r="B4" s="75"/>
      <c r="C4" s="75"/>
      <c r="D4" s="54"/>
    </row>
    <row r="5" spans="1:4" ht="7.8" customHeight="1" x14ac:dyDescent="0.3">
      <c r="A5" s="77"/>
      <c r="B5" s="77"/>
      <c r="C5" s="77"/>
      <c r="D5" s="55"/>
    </row>
    <row r="6" spans="1:4" ht="15.6" x14ac:dyDescent="0.3">
      <c r="A6" s="55"/>
      <c r="B6" s="78" t="s">
        <v>117</v>
      </c>
      <c r="C6" s="79">
        <f>'1кв'!B56</f>
        <v>31523.73</v>
      </c>
      <c r="D6" s="56"/>
    </row>
    <row r="7" spans="1:4" ht="15.6" x14ac:dyDescent="0.3">
      <c r="A7" s="57" t="s">
        <v>118</v>
      </c>
      <c r="B7" s="78" t="s">
        <v>140</v>
      </c>
      <c r="C7" s="79"/>
      <c r="D7" s="56"/>
    </row>
    <row r="8" spans="1:4" ht="15.6" x14ac:dyDescent="0.3">
      <c r="A8" s="55"/>
      <c r="B8" s="80" t="s">
        <v>119</v>
      </c>
      <c r="C8" s="79"/>
      <c r="D8" s="56"/>
    </row>
    <row r="9" spans="1:4" ht="15.6" x14ac:dyDescent="0.3">
      <c r="A9" s="55"/>
      <c r="B9" s="81" t="s">
        <v>141</v>
      </c>
      <c r="C9" s="79"/>
      <c r="D9" s="56"/>
    </row>
    <row r="10" spans="1:4" ht="15.6" x14ac:dyDescent="0.3">
      <c r="A10" s="55"/>
      <c r="B10" s="81" t="s">
        <v>142</v>
      </c>
      <c r="C10" s="79"/>
      <c r="D10" s="56"/>
    </row>
    <row r="11" spans="1:4" ht="15.6" x14ac:dyDescent="0.3">
      <c r="A11" s="55"/>
      <c r="B11" s="81" t="s">
        <v>143</v>
      </c>
      <c r="C11" s="79"/>
      <c r="D11" s="56"/>
    </row>
    <row r="12" spans="1:4" x14ac:dyDescent="0.3">
      <c r="B12" s="81" t="s">
        <v>144</v>
      </c>
      <c r="C12" s="82"/>
      <c r="D12" s="58"/>
    </row>
    <row r="13" spans="1:4" ht="15.6" x14ac:dyDescent="0.3">
      <c r="A13" s="57"/>
      <c r="B13" s="83" t="s">
        <v>120</v>
      </c>
      <c r="C13" s="82">
        <f>'1кв'!B58+'2кв'!B50+'3кв'!B58+'4кв'!B57</f>
        <v>1252781.5900000001</v>
      </c>
      <c r="D13" s="58"/>
    </row>
    <row r="14" spans="1:4" ht="15.6" x14ac:dyDescent="0.3">
      <c r="A14" s="57"/>
      <c r="B14" s="83" t="s">
        <v>145</v>
      </c>
      <c r="C14" s="82">
        <f>'1кв'!B59+'2кв'!B51+'3кв'!B59+'4кв'!B58</f>
        <v>16808.09</v>
      </c>
      <c r="D14" s="58"/>
    </row>
    <row r="15" spans="1:4" ht="15.6" x14ac:dyDescent="0.3">
      <c r="A15" s="57"/>
      <c r="B15" s="84" t="s">
        <v>121</v>
      </c>
      <c r="C15" s="82">
        <f>'1кв'!B60+'2кв'!B52+'3кв'!B60+'4кв'!B59</f>
        <v>8400</v>
      </c>
      <c r="D15" s="58"/>
    </row>
    <row r="16" spans="1:4" ht="15.6" x14ac:dyDescent="0.3">
      <c r="A16" s="28"/>
      <c r="B16" s="84" t="s">
        <v>122</v>
      </c>
      <c r="C16" s="82">
        <f>'1кв'!B61+'2кв'!B53+'3кв'!B61+'4кв'!B60</f>
        <v>3600</v>
      </c>
      <c r="D16" s="56"/>
    </row>
    <row r="17" spans="1:5" ht="15.6" x14ac:dyDescent="0.3">
      <c r="A17" s="28"/>
      <c r="B17" s="84" t="s">
        <v>123</v>
      </c>
      <c r="C17" s="82">
        <f>'1кв'!B62+'2кв'!B54+'3кв'!B62+'4кв'!B61</f>
        <v>9600</v>
      </c>
      <c r="D17" s="56"/>
    </row>
    <row r="18" spans="1:5" ht="15.6" x14ac:dyDescent="0.3">
      <c r="A18" s="55"/>
      <c r="B18" s="85" t="s">
        <v>124</v>
      </c>
      <c r="C18" s="86">
        <f>SUM(C12:C17)</f>
        <v>1291189.6800000002</v>
      </c>
      <c r="D18" s="59"/>
    </row>
    <row r="19" spans="1:5" ht="15.6" x14ac:dyDescent="0.3">
      <c r="A19" s="55"/>
      <c r="B19" s="87"/>
      <c r="C19" s="86"/>
      <c r="D19" s="59"/>
    </row>
    <row r="20" spans="1:5" ht="15.6" x14ac:dyDescent="0.3">
      <c r="A20" s="55" t="s">
        <v>125</v>
      </c>
      <c r="B20" s="84" t="s">
        <v>54</v>
      </c>
      <c r="C20" s="82">
        <f>'1кв'!E22+'2кв'!E22+'3кв'!E22+'4кв'!E22</f>
        <v>632073.6</v>
      </c>
      <c r="D20" s="59"/>
    </row>
    <row r="21" spans="1:5" ht="39.6" x14ac:dyDescent="0.3">
      <c r="A21" s="55"/>
      <c r="B21" s="81" t="s">
        <v>74</v>
      </c>
      <c r="C21" s="82">
        <f>'1кв'!E23+'2кв'!E23+'3кв'!E23+'4кв'!E23</f>
        <v>23235.48</v>
      </c>
      <c r="D21" s="59"/>
      <c r="E21" s="60"/>
    </row>
    <row r="22" spans="1:5" ht="15.6" x14ac:dyDescent="0.3">
      <c r="A22" s="55"/>
      <c r="B22" s="81" t="s">
        <v>49</v>
      </c>
      <c r="C22" s="82">
        <f>'1кв'!E24+'2кв'!E24+'3кв'!E24+'4кв'!E24</f>
        <v>247035.43199999997</v>
      </c>
      <c r="D22" s="59"/>
      <c r="E22" s="60"/>
    </row>
    <row r="23" spans="1:5" ht="15.6" x14ac:dyDescent="0.3">
      <c r="B23" s="81" t="s">
        <v>127</v>
      </c>
      <c r="C23" s="82">
        <f>'1кв'!E25+'2кв'!E25+'3кв'!E25+'4кв'!E25</f>
        <v>33676.18</v>
      </c>
      <c r="D23" s="59"/>
    </row>
    <row r="24" spans="1:5" ht="15.6" x14ac:dyDescent="0.3">
      <c r="B24" s="81" t="s">
        <v>126</v>
      </c>
      <c r="C24" s="82">
        <f>'1кв'!E26+'2кв'!E26+'3кв'!E26+'4кв'!E26</f>
        <v>7633.7199999999993</v>
      </c>
      <c r="D24" s="59"/>
    </row>
    <row r="25" spans="1:5" ht="15.6" x14ac:dyDescent="0.3">
      <c r="B25" s="81" t="s">
        <v>128</v>
      </c>
      <c r="C25" s="82">
        <f>'1кв'!E27+'2кв'!E27+'3кв'!E27+'4кв'!E27</f>
        <v>14465.39</v>
      </c>
      <c r="D25" s="59"/>
    </row>
    <row r="26" spans="1:5" ht="15.6" x14ac:dyDescent="0.3">
      <c r="A26" s="55"/>
      <c r="B26" s="81" t="s">
        <v>129</v>
      </c>
      <c r="C26" s="82">
        <f>'1кв'!E28+'2кв'!E28+'3кв'!E28+'4кв'!E28</f>
        <v>23723.279999999999</v>
      </c>
      <c r="D26" s="59"/>
    </row>
    <row r="27" spans="1:5" ht="15.6" x14ac:dyDescent="0.3">
      <c r="A27" s="55"/>
      <c r="B27" s="88" t="s">
        <v>30</v>
      </c>
      <c r="C27" s="82">
        <f>'1кв'!E29+'2кв'!E29+'3кв'!E29+'4кв'!E29</f>
        <v>10390.81</v>
      </c>
      <c r="D27" s="59"/>
    </row>
    <row r="28" spans="1:5" ht="15.6" x14ac:dyDescent="0.3">
      <c r="A28" s="55"/>
      <c r="B28" s="89" t="s">
        <v>146</v>
      </c>
      <c r="C28" s="90">
        <f>89*197.1+83.5*206.95</f>
        <v>34822.224999999999</v>
      </c>
      <c r="D28" s="59"/>
    </row>
    <row r="29" spans="1:5" ht="15.6" x14ac:dyDescent="0.3">
      <c r="A29" s="55"/>
      <c r="B29" s="91" t="s">
        <v>130</v>
      </c>
      <c r="C29" s="90">
        <f>SUM(C30:C39)</f>
        <v>167498.03999999998</v>
      </c>
      <c r="D29" s="59"/>
    </row>
    <row r="30" spans="1:5" ht="15.6" x14ac:dyDescent="0.3">
      <c r="A30" s="55"/>
      <c r="B30" s="92" t="s">
        <v>60</v>
      </c>
      <c r="C30" s="93">
        <f>'1кв'!E32</f>
        <v>21556.04</v>
      </c>
      <c r="D30" s="59"/>
    </row>
    <row r="31" spans="1:5" ht="15.6" x14ac:dyDescent="0.3">
      <c r="A31" s="55"/>
      <c r="B31" s="94" t="s">
        <v>85</v>
      </c>
      <c r="C31" s="95">
        <f>'3кв'!E34</f>
        <v>6758.06</v>
      </c>
      <c r="D31" s="59"/>
    </row>
    <row r="32" spans="1:5" ht="15.6" x14ac:dyDescent="0.3">
      <c r="A32" s="55"/>
      <c r="B32" s="96" t="s">
        <v>86</v>
      </c>
      <c r="C32" s="95">
        <f>'3кв'!E35</f>
        <v>4616.4399999999996</v>
      </c>
      <c r="D32" s="59"/>
    </row>
    <row r="33" spans="1:6" ht="15.6" x14ac:dyDescent="0.3">
      <c r="A33" s="55"/>
      <c r="B33" s="81" t="s">
        <v>92</v>
      </c>
      <c r="C33" s="93">
        <f>'3кв'!E38</f>
        <v>18000</v>
      </c>
      <c r="D33" s="59"/>
    </row>
    <row r="34" spans="1:6" ht="15.6" x14ac:dyDescent="0.3">
      <c r="A34" s="55"/>
      <c r="B34" s="96" t="s">
        <v>104</v>
      </c>
      <c r="C34" s="97">
        <v>86038.74</v>
      </c>
      <c r="D34" s="59"/>
    </row>
    <row r="35" spans="1:6" ht="15.6" x14ac:dyDescent="0.3">
      <c r="A35" s="55"/>
      <c r="B35" s="96" t="s">
        <v>105</v>
      </c>
      <c r="C35" s="97">
        <v>13242.6</v>
      </c>
      <c r="D35" s="59"/>
    </row>
    <row r="36" spans="1:6" ht="15.6" x14ac:dyDescent="0.3">
      <c r="A36" s="55"/>
      <c r="B36" s="96" t="s">
        <v>106</v>
      </c>
      <c r="C36" s="97">
        <v>1319.25</v>
      </c>
      <c r="D36" s="59"/>
    </row>
    <row r="37" spans="1:6" ht="15.6" x14ac:dyDescent="0.3">
      <c r="A37" s="55"/>
      <c r="B37" s="96" t="s">
        <v>108</v>
      </c>
      <c r="C37" s="97">
        <f>'4кв'!E36</f>
        <v>2626.58</v>
      </c>
      <c r="D37" s="59"/>
    </row>
    <row r="38" spans="1:6" ht="15.6" x14ac:dyDescent="0.3">
      <c r="A38" s="55"/>
      <c r="B38" s="96" t="s">
        <v>95</v>
      </c>
      <c r="C38" s="97">
        <f>'3кв'!E33</f>
        <v>5996.37</v>
      </c>
      <c r="D38" s="59"/>
    </row>
    <row r="39" spans="1:6" ht="15.6" x14ac:dyDescent="0.3">
      <c r="A39" s="55"/>
      <c r="B39" s="92" t="s">
        <v>70</v>
      </c>
      <c r="C39" s="97">
        <f>'1кв'!E38</f>
        <v>7343.9599999999991</v>
      </c>
      <c r="D39" s="59"/>
    </row>
    <row r="40" spans="1:6" ht="15.6" x14ac:dyDescent="0.3">
      <c r="A40" s="55"/>
      <c r="B40" s="85" t="s">
        <v>131</v>
      </c>
      <c r="C40" s="98">
        <f>SUM(C20:C29)</f>
        <v>1194554.1569999999</v>
      </c>
      <c r="D40" s="59"/>
      <c r="E40" s="60"/>
      <c r="F40" s="60"/>
    </row>
    <row r="41" spans="1:6" ht="15.6" x14ac:dyDescent="0.3">
      <c r="A41" s="55"/>
      <c r="B41" s="99" t="s">
        <v>132</v>
      </c>
      <c r="C41" s="98">
        <f>C6+C18-C40</f>
        <v>128159.25300000026</v>
      </c>
      <c r="D41" s="59"/>
    </row>
    <row r="42" spans="1:6" ht="15.6" x14ac:dyDescent="0.3">
      <c r="A42" s="55"/>
      <c r="B42" s="57"/>
      <c r="C42" s="57"/>
      <c r="D42" s="59"/>
    </row>
    <row r="43" spans="1:6" ht="15.6" x14ac:dyDescent="0.3">
      <c r="A43" s="57" t="s">
        <v>133</v>
      </c>
      <c r="C43" s="57"/>
      <c r="D43" s="59"/>
    </row>
    <row r="44" spans="1:6" ht="15.6" x14ac:dyDescent="0.3">
      <c r="A44" s="55"/>
      <c r="B44" s="57"/>
      <c r="C44" s="57"/>
      <c r="D44" s="59"/>
    </row>
    <row r="45" spans="1:6" ht="15.6" x14ac:dyDescent="0.3">
      <c r="A45" s="55" t="s">
        <v>134</v>
      </c>
      <c r="B45" s="57" t="s">
        <v>135</v>
      </c>
      <c r="C45" s="57"/>
      <c r="D45" s="59"/>
    </row>
    <row r="46" spans="1:6" ht="15.6" x14ac:dyDescent="0.3">
      <c r="A46" s="55"/>
      <c r="B46" s="57" t="s">
        <v>136</v>
      </c>
      <c r="C46" s="57"/>
      <c r="D46" s="59"/>
    </row>
    <row r="47" spans="1:6" ht="15.6" x14ac:dyDescent="0.3">
      <c r="A47" s="55"/>
      <c r="B47" s="57" t="s">
        <v>137</v>
      </c>
      <c r="C47" s="57"/>
      <c r="D47" s="59"/>
    </row>
    <row r="48" spans="1:6" ht="15.6" x14ac:dyDescent="0.3">
      <c r="A48" s="55"/>
      <c r="B48" s="57"/>
      <c r="C48" s="57"/>
      <c r="D48" s="59"/>
    </row>
    <row r="49" spans="1:4" ht="15.6" x14ac:dyDescent="0.3">
      <c r="A49" s="61" t="s">
        <v>138</v>
      </c>
      <c r="B49" s="61"/>
      <c r="C49" s="61"/>
      <c r="D49" s="59"/>
    </row>
    <row r="50" spans="1:4" ht="15.6" x14ac:dyDescent="0.3">
      <c r="A50" s="55"/>
      <c r="B50" s="57"/>
      <c r="C50" s="57"/>
      <c r="D50" s="59"/>
    </row>
    <row r="51" spans="1:4" ht="15.6" x14ac:dyDescent="0.3">
      <c r="A51" s="55"/>
      <c r="B51" s="57"/>
      <c r="C51" s="57"/>
      <c r="D51" s="59"/>
    </row>
  </sheetData>
  <mergeCells count="5"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2021-03-10T16:05:59Z</dcterms:modified>
</cp:coreProperties>
</file>